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C3775FD-43FB-468A-B4A7-2D18B088C08B}" xr6:coauthVersionLast="47" xr6:coauthVersionMax="47" xr10:uidLastSave="{00000000-0000-0000-0000-000000000000}"/>
  <bookViews>
    <workbookView xWindow="-108" yWindow="-108" windowWidth="23256" windowHeight="12456" tabRatio="703" activeTab="2" xr2:uid="{5FDE2D6B-DBAE-4C8D-8B65-2F29287D5104}"/>
  </bookViews>
  <sheets>
    <sheet name="Условия работы" sheetId="9" r:id="rId1"/>
    <sheet name="Калькулятор" sheetId="18" r:id="rId2"/>
    <sheet name="Предзаказ_осень2026" sheetId="19" r:id="rId3"/>
  </sheets>
  <externalReferences>
    <externalReference r:id="rId4"/>
    <externalReference r:id="rId5"/>
    <externalReference r:id="rId6"/>
    <externalReference r:id="rId7"/>
  </externalReferences>
  <definedNames>
    <definedName name="_16_неделя_2021" localSheetId="2">#REF!</definedName>
    <definedName name="_16_неделя_2021">#REF!</definedName>
    <definedName name="_xlnm._FilterDatabase" localSheetId="2" hidden="1">Предзаказ_осень2026!$B$23:$AC$539</definedName>
    <definedName name="ALVPRX" localSheetId="2">#REF!</definedName>
    <definedName name="ALVPRX">#REF!</definedName>
    <definedName name="art" localSheetId="2">#REF!</definedName>
    <definedName name="art">#REF!</definedName>
    <definedName name="ast" localSheetId="2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OMPALV">#REF!</definedName>
    <definedName name="dost">#REF!</definedName>
    <definedName name="Excel_BuiltIn_Print_Area_2">#REF!</definedName>
    <definedName name="Excel_BuiltIn_Print_Area_2_1">#REF!</definedName>
    <definedName name="Excel_BuiltIn_Print_Area_2_1_1">#REF!</definedName>
    <definedName name="fff">#REF!</definedName>
    <definedName name="ffive">#REF!</definedName>
    <definedName name="fin">[1]Лист2!$A$1:$C$339</definedName>
    <definedName name="final">[1]Лист2!$A$2:$B$339</definedName>
    <definedName name="five" localSheetId="2">#REF!</definedName>
    <definedName name="five">#REF!</definedName>
    <definedName name="ger" localSheetId="2">#REF!</definedName>
    <definedName name="ger">#REF!</definedName>
    <definedName name="hg" localSheetId="2">#REF!</definedName>
    <definedName name="hg">#REF!</definedName>
    <definedName name="hgn">#REF!</definedName>
    <definedName name="hoog">#REF!</definedName>
    <definedName name="hug">#REF!</definedName>
    <definedName name="hugeh">#REF!</definedName>
    <definedName name="hugen">#REF!</definedName>
    <definedName name="hugenhgn">#REF!</definedName>
    <definedName name="hugg">#REF!</definedName>
    <definedName name="huggen">#REF!</definedName>
    <definedName name="huggg">#REF!</definedName>
    <definedName name="huhughug">#REF!</definedName>
    <definedName name="HYDNUM">#REF!</definedName>
    <definedName name="klast">#REF!</definedName>
    <definedName name="klient">#REF!</definedName>
    <definedName name="lodold">#REF!</definedName>
    <definedName name="neg">#REF!</definedName>
    <definedName name="negot">#REF!</definedName>
    <definedName name="newheko">'[2]рабочий 2022'!$A$10:$L$1012</definedName>
    <definedName name="newhugen" localSheetId="2">#REF!</definedName>
    <definedName name="newhugen">#REF!</definedName>
    <definedName name="nid" localSheetId="2">#REF!</definedName>
    <definedName name="nid">#REF!</definedName>
    <definedName name="nl" localSheetId="2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PDXCOMP">#REF!</definedName>
    <definedName name="PDXSPR">[3]PDX!#REF!</definedName>
    <definedName name="peon" localSheetId="2">#REF!</definedName>
    <definedName name="peon">#REF!</definedName>
    <definedName name="peon2" localSheetId="2">#REF!</definedName>
    <definedName name="peon2">#REF!</definedName>
    <definedName name="peonn">[4]Лист2!$A$1:$IV$65536</definedName>
    <definedName name="pion" localSheetId="2">#REF!</definedName>
    <definedName name="pion">#REF!</definedName>
    <definedName name="pionn" localSheetId="2">#REF!</definedName>
    <definedName name="pionn">#REF!</definedName>
    <definedName name="pips" localSheetId="2">#REF!</definedName>
    <definedName name="pips">#REF!</definedName>
    <definedName name="piu">#REF!</definedName>
    <definedName name="ppp">#REF!</definedName>
    <definedName name="price">#REF!</definedName>
    <definedName name="prov">#REF!</definedName>
    <definedName name="ROYAL">#REF!</definedName>
    <definedName name="rus">#REF!</definedName>
    <definedName name="saj">#REF!</definedName>
    <definedName name="sajaj">#REF!</definedName>
    <definedName name="sajj">#REF!</definedName>
    <definedName name="sale">#REF!</definedName>
    <definedName name="salemore">#REF!</definedName>
    <definedName name="sk">#REF!</definedName>
    <definedName name="sklad">#REF!</definedName>
    <definedName name="ssaj">#REF!</definedName>
    <definedName name="st">#REF!</definedName>
    <definedName name="stk">#REF!</definedName>
    <definedName name="stock">#REF!</definedName>
    <definedName name="stock_">#REF!</definedName>
    <definedName name="stok">#REF!</definedName>
    <definedName name="stst">#REF!</definedName>
    <definedName name="tab">#REF!</definedName>
    <definedName name="tabhug">#REF!</definedName>
    <definedName name="table">#REF!</definedName>
    <definedName name="table1">#REF!</definedName>
    <definedName name="table101">#REF!</definedName>
    <definedName name="table11">#REF!</definedName>
    <definedName name="tabletab">#REF!</definedName>
    <definedName name="tabt">#REF!</definedName>
    <definedName name="tabtab">#REF!</definedName>
    <definedName name="tabtabt">#REF!</definedName>
    <definedName name="threefive">#REF!</definedName>
    <definedName name="twothree">#REF!</definedName>
    <definedName name="usp">#REF!</definedName>
    <definedName name="артикулы">#REF!</definedName>
    <definedName name="зкщмм">#REF!</definedName>
    <definedName name="Склады" localSheetId="2">#REF!</definedName>
    <definedName name="Склады" localSheetId="0">#REF!</definedName>
    <definedName name="Склады">#REF!</definedName>
    <definedName name="условия" localSheetId="2">#REF!</definedName>
    <definedName name="условия" localSheetId="0">#REF!</definedName>
    <definedName name="условия">#REF!</definedName>
    <definedName name="ыещл">#REF!</definedName>
    <definedName name="ылдфв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" i="19" l="1"/>
  <c r="AC102" i="19" l="1"/>
  <c r="AC101" i="19"/>
  <c r="AC100" i="19"/>
  <c r="AC99" i="19"/>
  <c r="AC98" i="19"/>
  <c r="AC97" i="19"/>
  <c r="AC96" i="19"/>
  <c r="AC95" i="19"/>
  <c r="AC94" i="19"/>
  <c r="AC93" i="19"/>
  <c r="AC92" i="19"/>
  <c r="AC91" i="19"/>
  <c r="AC90" i="19"/>
  <c r="AC89" i="19"/>
  <c r="AC88" i="19"/>
  <c r="AC87" i="19"/>
  <c r="AC86" i="19"/>
  <c r="AC85" i="19"/>
  <c r="AC84" i="19"/>
  <c r="AC83" i="19"/>
  <c r="AC82" i="19"/>
  <c r="AC81" i="19"/>
  <c r="AC80" i="19"/>
  <c r="AC79" i="19"/>
  <c r="AC78" i="19"/>
  <c r="AC77" i="19"/>
  <c r="AC76" i="19"/>
  <c r="AC75" i="19"/>
  <c r="AC74" i="19"/>
  <c r="AC73" i="19"/>
  <c r="AC72" i="19"/>
  <c r="AC71" i="19"/>
  <c r="AC70" i="19"/>
  <c r="AC69" i="19"/>
  <c r="AC68" i="19"/>
  <c r="AC67" i="19"/>
  <c r="AC66" i="19"/>
  <c r="AC65" i="19"/>
  <c r="AC64" i="19"/>
  <c r="AC63" i="19"/>
  <c r="AC62" i="19"/>
  <c r="AC61" i="19"/>
  <c r="AC60" i="19"/>
  <c r="AC59" i="19"/>
  <c r="AC58" i="19"/>
  <c r="AC57" i="19"/>
  <c r="AC56" i="19"/>
  <c r="AC55" i="19"/>
  <c r="AC54" i="19"/>
  <c r="AC53" i="19"/>
  <c r="AC52" i="19"/>
  <c r="AC51" i="19"/>
  <c r="AC50" i="19"/>
  <c r="AC49" i="19"/>
  <c r="AC48" i="19"/>
  <c r="AC47" i="19"/>
  <c r="AC46" i="19"/>
  <c r="AC45" i="19"/>
  <c r="AC44" i="19"/>
  <c r="AC43" i="19"/>
  <c r="AC42" i="19"/>
  <c r="AC41" i="19"/>
  <c r="AC40" i="19"/>
  <c r="AC39" i="19"/>
  <c r="AC38" i="19"/>
  <c r="AC37" i="19"/>
  <c r="AC36" i="19"/>
  <c r="AC35" i="19"/>
  <c r="AC34" i="19"/>
  <c r="AC33" i="19"/>
  <c r="AC32" i="19"/>
  <c r="AC31" i="19"/>
  <c r="AC30" i="19"/>
  <c r="AC29" i="19"/>
  <c r="AC28" i="19"/>
  <c r="AC27" i="19"/>
  <c r="AC26" i="19"/>
  <c r="AC25" i="19"/>
  <c r="AC349" i="19"/>
  <c r="AC348" i="19"/>
  <c r="AC347" i="19"/>
  <c r="AC346" i="19"/>
  <c r="AC345" i="19"/>
  <c r="AC344" i="19"/>
  <c r="AC343" i="19"/>
  <c r="AC342" i="19"/>
  <c r="AC341" i="19"/>
  <c r="AC340" i="19"/>
  <c r="AC339" i="19"/>
  <c r="AC338" i="19"/>
  <c r="AC337" i="19"/>
  <c r="AC336" i="19"/>
  <c r="AC335" i="19"/>
  <c r="AC334" i="19"/>
  <c r="AC333" i="19"/>
  <c r="AC332" i="19"/>
  <c r="AC331" i="19"/>
  <c r="AC330" i="19"/>
  <c r="AC329" i="19"/>
  <c r="AC328" i="19"/>
  <c r="AC327" i="19"/>
  <c r="AC326" i="19"/>
  <c r="AC325" i="19"/>
  <c r="AC324" i="19"/>
  <c r="AC323" i="19"/>
  <c r="AC322" i="19"/>
  <c r="AC321" i="19"/>
  <c r="AC320" i="19"/>
  <c r="AC319" i="19"/>
  <c r="AC318" i="19"/>
  <c r="AC317" i="19"/>
  <c r="AC316" i="19"/>
  <c r="AC315" i="19"/>
  <c r="AC314" i="19"/>
  <c r="AC313" i="19"/>
  <c r="AC312" i="19"/>
  <c r="AC311" i="19"/>
  <c r="AC310" i="19"/>
  <c r="AC309" i="19"/>
  <c r="AC308" i="19"/>
  <c r="AC307" i="19"/>
  <c r="AC306" i="19"/>
  <c r="AC305" i="19"/>
  <c r="AC304" i="19"/>
  <c r="AC303" i="19"/>
  <c r="AC302" i="19"/>
  <c r="AC301" i="19"/>
  <c r="AC300" i="19"/>
  <c r="AC299" i="19"/>
  <c r="AC298" i="19"/>
  <c r="AC297" i="19"/>
  <c r="AC296" i="19"/>
  <c r="AC295" i="19"/>
  <c r="AC294" i="19"/>
  <c r="AC293" i="19"/>
  <c r="AC292" i="19"/>
  <c r="AC291" i="19"/>
  <c r="AC290" i="19"/>
  <c r="AC289" i="19"/>
  <c r="AC288" i="19"/>
  <c r="AC287" i="19"/>
  <c r="AC286" i="19"/>
  <c r="AC285" i="19"/>
  <c r="AC284" i="19"/>
  <c r="AC283" i="19"/>
  <c r="AC282" i="19"/>
  <c r="AC281" i="19"/>
  <c r="AC280" i="19"/>
  <c r="AC279" i="19"/>
  <c r="AC278" i="19"/>
  <c r="AC277" i="19"/>
  <c r="AC276" i="19"/>
  <c r="AC275" i="19"/>
  <c r="AC274" i="19"/>
  <c r="AC273" i="19"/>
  <c r="AC272" i="19"/>
  <c r="AC271" i="19"/>
  <c r="AC270" i="19"/>
  <c r="AC269" i="19"/>
  <c r="AC268" i="19"/>
  <c r="AC267" i="19"/>
  <c r="AC266" i="19"/>
  <c r="AC265" i="19"/>
  <c r="AC264" i="19"/>
  <c r="AC263" i="19"/>
  <c r="AC262" i="19"/>
  <c r="AC261" i="19"/>
  <c r="AC260" i="19"/>
  <c r="AC259" i="19"/>
  <c r="AC258" i="19"/>
  <c r="AC257" i="19"/>
  <c r="AC256" i="19"/>
  <c r="AC255" i="19"/>
  <c r="AC254" i="19"/>
  <c r="AC253" i="19"/>
  <c r="AC252" i="19"/>
  <c r="AC251" i="19"/>
  <c r="AC250" i="19"/>
  <c r="AC249" i="19"/>
  <c r="AC248" i="19"/>
  <c r="AC247" i="19"/>
  <c r="AC246" i="19"/>
  <c r="AC245" i="19"/>
  <c r="AC244" i="19"/>
  <c r="AC243" i="19"/>
  <c r="AC242" i="19"/>
  <c r="AC241" i="19"/>
  <c r="AC240" i="19"/>
  <c r="AC239" i="19"/>
  <c r="AC238" i="19"/>
  <c r="AC237" i="19"/>
  <c r="AC236" i="19"/>
  <c r="AC235" i="19"/>
  <c r="AC234" i="19"/>
  <c r="AC233" i="19"/>
  <c r="AC232" i="19"/>
  <c r="AC231" i="19"/>
  <c r="AC230" i="19"/>
  <c r="AC229" i="19"/>
  <c r="AC228" i="19"/>
  <c r="AC227" i="19"/>
  <c r="AC226" i="19"/>
  <c r="AC225" i="19"/>
  <c r="AC224" i="19"/>
  <c r="AC223" i="19"/>
  <c r="AC222" i="19"/>
  <c r="AC221" i="19"/>
  <c r="AC220" i="19"/>
  <c r="AC219" i="19"/>
  <c r="AC218" i="19"/>
  <c r="AC217" i="19"/>
  <c r="AC216" i="19"/>
  <c r="AC215" i="19"/>
  <c r="AC214" i="19"/>
  <c r="AC213" i="19"/>
  <c r="AC212" i="19"/>
  <c r="AC211" i="19"/>
  <c r="AC210" i="19"/>
  <c r="AC209" i="19"/>
  <c r="AC208" i="19"/>
  <c r="AC207" i="19"/>
  <c r="AC206" i="19"/>
  <c r="AC205" i="19"/>
  <c r="AC204" i="19"/>
  <c r="AC203" i="19"/>
  <c r="AC202" i="19"/>
  <c r="AC201" i="19"/>
  <c r="AC200" i="19"/>
  <c r="AC199" i="19"/>
  <c r="AC198" i="19"/>
  <c r="AC197" i="19"/>
  <c r="AC196" i="19"/>
  <c r="AC195" i="19"/>
  <c r="AC194" i="19"/>
  <c r="AC193" i="19"/>
  <c r="AC192" i="19"/>
  <c r="AC191" i="19"/>
  <c r="AC190" i="19"/>
  <c r="AC189" i="19"/>
  <c r="AC188" i="19"/>
  <c r="AC187" i="19"/>
  <c r="AC186" i="19"/>
  <c r="AC185" i="19"/>
  <c r="AC184" i="19"/>
  <c r="AC183" i="19"/>
  <c r="AC182" i="19"/>
  <c r="AC181" i="19"/>
  <c r="AC180" i="19"/>
  <c r="AC179" i="19"/>
  <c r="AC178" i="19"/>
  <c r="AC177" i="19"/>
  <c r="AC176" i="19"/>
  <c r="AC175" i="19"/>
  <c r="AC174" i="19"/>
  <c r="AC173" i="19"/>
  <c r="AC172" i="19"/>
  <c r="AC171" i="19"/>
  <c r="AC170" i="19"/>
  <c r="AC169" i="19"/>
  <c r="AC168" i="19"/>
  <c r="AC167" i="19"/>
  <c r="AC166" i="19"/>
  <c r="AC165" i="19"/>
  <c r="AC164" i="19"/>
  <c r="AC163" i="19"/>
  <c r="AC162" i="19"/>
  <c r="AC161" i="19"/>
  <c r="AC160" i="19"/>
  <c r="AC159" i="19"/>
  <c r="AC158" i="19"/>
  <c r="AC157" i="19"/>
  <c r="AC156" i="19"/>
  <c r="AC155" i="19"/>
  <c r="AC154" i="19"/>
  <c r="AC153" i="19"/>
  <c r="AC152" i="19"/>
  <c r="AC151" i="19"/>
  <c r="AC150" i="19"/>
  <c r="AC149" i="19"/>
  <c r="AC148" i="19"/>
  <c r="AC147" i="19"/>
  <c r="AC146" i="19"/>
  <c r="AC145" i="19"/>
  <c r="AC144" i="19"/>
  <c r="AC143" i="19"/>
  <c r="AC142" i="19"/>
  <c r="AC141" i="19"/>
  <c r="AC140" i="19"/>
  <c r="AC139" i="19"/>
  <c r="AC138" i="19"/>
  <c r="AC137" i="19"/>
  <c r="AC136" i="19"/>
  <c r="AC135" i="19"/>
  <c r="AC134" i="19"/>
  <c r="AC133" i="19"/>
  <c r="AC132" i="19"/>
  <c r="AC131" i="19"/>
  <c r="AC130" i="19"/>
  <c r="AC129" i="19"/>
  <c r="AC128" i="19"/>
  <c r="AC127" i="19"/>
  <c r="AC126" i="19"/>
  <c r="AC125" i="19"/>
  <c r="AC124" i="19"/>
  <c r="AC123" i="19"/>
  <c r="AC122" i="19"/>
  <c r="AC121" i="19"/>
  <c r="AC120" i="19"/>
  <c r="AC119" i="19"/>
  <c r="AC118" i="19"/>
  <c r="AC117" i="19"/>
  <c r="AC116" i="19"/>
  <c r="AC115" i="19"/>
  <c r="AC114" i="19"/>
  <c r="AC113" i="19"/>
  <c r="AC112" i="19"/>
  <c r="AC111" i="19"/>
  <c r="AC110" i="19"/>
  <c r="AC109" i="19"/>
  <c r="AC108" i="19"/>
  <c r="AC107" i="19"/>
  <c r="AC106" i="19"/>
  <c r="AC105" i="19"/>
  <c r="AC104" i="19"/>
  <c r="AC461" i="19"/>
  <c r="AC460" i="19"/>
  <c r="AC459" i="19"/>
  <c r="AC458" i="19"/>
  <c r="AC457" i="19"/>
  <c r="AC456" i="19"/>
  <c r="AC455" i="19"/>
  <c r="AC454" i="19"/>
  <c r="AC453" i="19"/>
  <c r="AC452" i="19"/>
  <c r="AC451" i="19"/>
  <c r="AC450" i="19"/>
  <c r="AC449" i="19"/>
  <c r="AC448" i="19"/>
  <c r="AC447" i="19"/>
  <c r="AC446" i="19"/>
  <c r="AC445" i="19"/>
  <c r="AC444" i="19"/>
  <c r="AC443" i="19"/>
  <c r="AC442" i="19"/>
  <c r="AC441" i="19"/>
  <c r="AC440" i="19"/>
  <c r="AC439" i="19"/>
  <c r="AC438" i="19"/>
  <c r="AC437" i="19"/>
  <c r="AC436" i="19"/>
  <c r="AC435" i="19"/>
  <c r="AC434" i="19"/>
  <c r="AC433" i="19"/>
  <c r="AC432" i="19"/>
  <c r="AC431" i="19"/>
  <c r="AC430" i="19"/>
  <c r="AC429" i="19"/>
  <c r="AC428" i="19"/>
  <c r="AC427" i="19"/>
  <c r="AC426" i="19"/>
  <c r="AC425" i="19"/>
  <c r="AC424" i="19"/>
  <c r="AC423" i="19"/>
  <c r="AC422" i="19"/>
  <c r="AC421" i="19"/>
  <c r="AC420" i="19"/>
  <c r="AC419" i="19"/>
  <c r="AC418" i="19"/>
  <c r="AC417" i="19"/>
  <c r="AC416" i="19"/>
  <c r="AC415" i="19"/>
  <c r="AC414" i="19"/>
  <c r="AC413" i="19"/>
  <c r="AC412" i="19"/>
  <c r="AC411" i="19"/>
  <c r="AC410" i="19"/>
  <c r="AC409" i="19"/>
  <c r="AC408" i="19"/>
  <c r="AC407" i="19"/>
  <c r="AC406" i="19"/>
  <c r="AC405" i="19"/>
  <c r="AC404" i="19"/>
  <c r="AC403" i="19"/>
  <c r="AC402" i="19"/>
  <c r="AC401" i="19"/>
  <c r="AC400" i="19"/>
  <c r="AC399" i="19"/>
  <c r="AC398" i="19"/>
  <c r="AC397" i="19"/>
  <c r="AC396" i="19"/>
  <c r="AC395" i="19"/>
  <c r="AC394" i="19"/>
  <c r="AC393" i="19"/>
  <c r="AC392" i="19"/>
  <c r="AC391" i="19"/>
  <c r="AC390" i="19"/>
  <c r="AC389" i="19"/>
  <c r="AC388" i="19"/>
  <c r="AC387" i="19"/>
  <c r="AC386" i="19"/>
  <c r="AC385" i="19"/>
  <c r="AC384" i="19"/>
  <c r="AC383" i="19"/>
  <c r="AC382" i="19"/>
  <c r="AC381" i="19"/>
  <c r="AC380" i="19"/>
  <c r="AC379" i="19"/>
  <c r="AC378" i="19"/>
  <c r="AC377" i="19"/>
  <c r="AC376" i="19"/>
  <c r="AC375" i="19"/>
  <c r="AC374" i="19"/>
  <c r="AC373" i="19"/>
  <c r="AC372" i="19"/>
  <c r="AC371" i="19"/>
  <c r="AC370" i="19"/>
  <c r="AC369" i="19"/>
  <c r="AC368" i="19"/>
  <c r="AC367" i="19"/>
  <c r="AC366" i="19"/>
  <c r="AC365" i="19"/>
  <c r="AC364" i="19"/>
  <c r="AC363" i="19"/>
  <c r="AC362" i="19"/>
  <c r="AC361" i="19"/>
  <c r="AC360" i="19"/>
  <c r="AC359" i="19"/>
  <c r="AC358" i="19"/>
  <c r="AC357" i="19"/>
  <c r="AC356" i="19"/>
  <c r="AC355" i="19"/>
  <c r="AC354" i="19"/>
  <c r="AC353" i="19"/>
  <c r="AC352" i="19"/>
  <c r="AC351" i="19"/>
  <c r="AC535" i="19"/>
  <c r="AC534" i="19"/>
  <c r="AC533" i="19"/>
  <c r="AC532" i="19"/>
  <c r="AC531" i="19"/>
  <c r="AC530" i="19"/>
  <c r="AC529" i="19"/>
  <c r="AC528" i="19"/>
  <c r="AC527" i="19"/>
  <c r="AC526" i="19"/>
  <c r="AC525" i="19"/>
  <c r="AC524" i="19"/>
  <c r="AC523" i="19"/>
  <c r="AC522" i="19"/>
  <c r="AC521" i="19"/>
  <c r="AC520" i="19"/>
  <c r="AC519" i="19"/>
  <c r="AC518" i="19"/>
  <c r="AC517" i="19"/>
  <c r="AC516" i="19"/>
  <c r="AC515" i="19"/>
  <c r="AC514" i="19"/>
  <c r="AC513" i="19"/>
  <c r="AC512" i="19"/>
  <c r="AC511" i="19"/>
  <c r="AC510" i="19"/>
  <c r="AC509" i="19"/>
  <c r="AC508" i="19"/>
  <c r="AC507" i="19"/>
  <c r="AC506" i="19"/>
  <c r="AC505" i="19"/>
  <c r="AC504" i="19"/>
  <c r="AC503" i="19"/>
  <c r="AC502" i="19"/>
  <c r="AC501" i="19"/>
  <c r="AC500" i="19"/>
  <c r="AC499" i="19"/>
  <c r="AC498" i="19"/>
  <c r="AC497" i="19"/>
  <c r="AC496" i="19"/>
  <c r="AC495" i="19"/>
  <c r="AC494" i="19"/>
  <c r="AC493" i="19"/>
  <c r="AC492" i="19"/>
  <c r="AC491" i="19"/>
  <c r="AC490" i="19"/>
  <c r="AC489" i="19"/>
  <c r="AC488" i="19"/>
  <c r="AC487" i="19"/>
  <c r="AC486" i="19"/>
  <c r="AC485" i="19"/>
  <c r="AC484" i="19"/>
  <c r="AC483" i="19"/>
  <c r="AC482" i="19"/>
  <c r="AC481" i="19"/>
  <c r="AC480" i="19"/>
  <c r="AC479" i="19"/>
  <c r="AC478" i="19"/>
  <c r="AC477" i="19"/>
  <c r="AC476" i="19"/>
  <c r="AC475" i="19"/>
  <c r="AC474" i="19"/>
  <c r="AC473" i="19"/>
  <c r="AC472" i="19"/>
  <c r="AC471" i="19"/>
  <c r="AC470" i="19"/>
  <c r="AC469" i="19"/>
  <c r="AC468" i="19"/>
  <c r="AC467" i="19"/>
  <c r="AC466" i="19"/>
  <c r="AC465" i="19"/>
  <c r="AC464" i="19"/>
  <c r="AC463" i="19"/>
  <c r="AC538" i="19"/>
  <c r="AC537" i="19"/>
  <c r="AC539" i="19" l="1"/>
  <c r="W463" i="19"/>
  <c r="W464" i="19"/>
  <c r="W465" i="19"/>
  <c r="W466" i="19"/>
  <c r="W467" i="19"/>
  <c r="W468" i="19"/>
  <c r="W469" i="19"/>
  <c r="W470" i="19"/>
  <c r="W352" i="19"/>
  <c r="W353" i="19"/>
  <c r="W354" i="19"/>
  <c r="W355" i="19"/>
  <c r="W356" i="19"/>
  <c r="W357" i="19"/>
  <c r="W358" i="19"/>
  <c r="W359" i="19"/>
  <c r="W360" i="19"/>
  <c r="W361" i="19"/>
  <c r="W362" i="19"/>
  <c r="W363" i="19"/>
  <c r="W364" i="19"/>
  <c r="W365" i="19"/>
  <c r="W366" i="19"/>
  <c r="W367" i="19"/>
  <c r="W368" i="19"/>
  <c r="W369" i="19"/>
  <c r="W370" i="19"/>
  <c r="W371" i="19"/>
  <c r="W372" i="19"/>
  <c r="W373" i="19"/>
  <c r="W374" i="19"/>
  <c r="W375" i="19"/>
  <c r="W376" i="19"/>
  <c r="W377" i="19"/>
  <c r="W378" i="19"/>
  <c r="W379" i="19"/>
  <c r="W380" i="19"/>
  <c r="W381" i="19"/>
  <c r="W382" i="19"/>
  <c r="W383" i="19"/>
  <c r="W384" i="19"/>
  <c r="W385" i="19"/>
  <c r="W386" i="19"/>
  <c r="W387" i="19"/>
  <c r="W388" i="19"/>
  <c r="W389" i="19"/>
  <c r="W390" i="19"/>
  <c r="W391" i="19"/>
  <c r="W392" i="19"/>
  <c r="W393" i="19"/>
  <c r="W394" i="19"/>
  <c r="W395" i="19"/>
  <c r="W396" i="19"/>
  <c r="W397" i="19"/>
  <c r="W398" i="19"/>
  <c r="W399" i="19"/>
  <c r="W400" i="19"/>
  <c r="W401" i="19"/>
  <c r="W402" i="19"/>
  <c r="W403" i="19"/>
  <c r="W404" i="19"/>
  <c r="W405" i="19"/>
  <c r="W406" i="19"/>
  <c r="W407" i="19"/>
  <c r="W408" i="19"/>
  <c r="W409" i="19"/>
  <c r="W410" i="19"/>
  <c r="W411" i="19"/>
  <c r="W412" i="19"/>
  <c r="W413" i="19"/>
  <c r="W414" i="19"/>
  <c r="W415" i="19"/>
  <c r="W416" i="19"/>
  <c r="W417" i="19"/>
  <c r="W418" i="19"/>
  <c r="W419" i="19"/>
  <c r="W420" i="19"/>
  <c r="W421" i="19"/>
  <c r="W422" i="19"/>
  <c r="W423" i="19"/>
  <c r="W424" i="19"/>
  <c r="W425" i="19"/>
  <c r="W426" i="19"/>
  <c r="W427" i="19"/>
  <c r="W428" i="19"/>
  <c r="W429" i="19"/>
  <c r="W430" i="19"/>
  <c r="W431" i="19"/>
  <c r="W432" i="19"/>
  <c r="W433" i="19"/>
  <c r="W434" i="19"/>
  <c r="W435" i="19"/>
  <c r="W436" i="19"/>
  <c r="W437" i="19"/>
  <c r="W438" i="19"/>
  <c r="W439" i="19"/>
  <c r="W440" i="19"/>
  <c r="W441" i="19"/>
  <c r="W442" i="19"/>
  <c r="W443" i="19"/>
  <c r="W444" i="19"/>
  <c r="W445" i="19"/>
  <c r="W446" i="19"/>
  <c r="W447" i="19"/>
  <c r="W448" i="19"/>
  <c r="W449" i="19"/>
  <c r="W450" i="19"/>
  <c r="W451" i="19"/>
  <c r="W452" i="19"/>
  <c r="W453" i="19"/>
  <c r="W454" i="19"/>
  <c r="W455" i="19"/>
  <c r="W456" i="19"/>
  <c r="W457" i="19"/>
  <c r="W458" i="19"/>
  <c r="W459" i="19"/>
  <c r="W460" i="19"/>
  <c r="W461" i="19"/>
  <c r="W351" i="19"/>
  <c r="W471" i="19" l="1"/>
  <c r="W472" i="19"/>
  <c r="W473" i="19"/>
  <c r="W474" i="19"/>
  <c r="W475" i="19"/>
  <c r="W476" i="19"/>
  <c r="W477" i="19"/>
  <c r="W478" i="19"/>
  <c r="W479" i="19"/>
  <c r="W480" i="19"/>
  <c r="W481" i="19"/>
  <c r="W482" i="19"/>
  <c r="W483" i="19"/>
  <c r="W484" i="19"/>
  <c r="W485" i="19"/>
  <c r="W486" i="19"/>
  <c r="W487" i="19"/>
  <c r="W488" i="19"/>
  <c r="W489" i="19"/>
  <c r="W490" i="19"/>
  <c r="W491" i="19"/>
  <c r="W492" i="19"/>
  <c r="W493" i="19"/>
  <c r="W494" i="19"/>
  <c r="W495" i="19"/>
  <c r="W496" i="19"/>
  <c r="W497" i="19"/>
  <c r="W498" i="19"/>
  <c r="W499" i="19"/>
  <c r="W500" i="19"/>
  <c r="W501" i="19"/>
  <c r="W502" i="19"/>
  <c r="W503" i="19"/>
  <c r="W504" i="19"/>
  <c r="W505" i="19"/>
  <c r="W506" i="19"/>
  <c r="W507" i="19"/>
  <c r="W508" i="19"/>
  <c r="W509" i="19"/>
  <c r="W510" i="19"/>
  <c r="W511" i="19"/>
  <c r="W512" i="19"/>
  <c r="W513" i="19"/>
  <c r="W514" i="19"/>
  <c r="W515" i="19"/>
  <c r="W516" i="19"/>
  <c r="W517" i="19"/>
  <c r="W518" i="19"/>
  <c r="W519" i="19"/>
  <c r="W520" i="19"/>
  <c r="W521" i="19"/>
  <c r="W522" i="19"/>
  <c r="W523" i="19"/>
  <c r="W524" i="19"/>
  <c r="W525" i="19"/>
  <c r="W526" i="19"/>
  <c r="W527" i="19"/>
  <c r="W528" i="19"/>
  <c r="W529" i="19"/>
  <c r="W530" i="19"/>
  <c r="W531" i="19"/>
  <c r="W532" i="19"/>
  <c r="W533" i="19"/>
  <c r="W534" i="19"/>
  <c r="W535" i="19"/>
  <c r="W104" i="19" l="1"/>
  <c r="W105" i="19"/>
  <c r="W106" i="19"/>
  <c r="W107" i="19"/>
  <c r="W108" i="19"/>
  <c r="W109" i="19"/>
  <c r="W110" i="19"/>
  <c r="W111" i="19"/>
  <c r="W112" i="19"/>
  <c r="W113" i="19"/>
  <c r="W114" i="19"/>
  <c r="W115" i="19"/>
  <c r="W116" i="19"/>
  <c r="W117" i="19"/>
  <c r="W118" i="19"/>
  <c r="W119" i="19"/>
  <c r="W120" i="19"/>
  <c r="W121" i="19"/>
  <c r="W122" i="19"/>
  <c r="W123" i="19"/>
  <c r="W124" i="19"/>
  <c r="W125" i="19"/>
  <c r="W126" i="19"/>
  <c r="W127" i="19"/>
  <c r="W128" i="19"/>
  <c r="W129" i="19"/>
  <c r="W130" i="19"/>
  <c r="W131" i="19"/>
  <c r="W132" i="19"/>
  <c r="W133" i="19"/>
  <c r="W134" i="19"/>
  <c r="W135" i="19"/>
  <c r="W136" i="19"/>
  <c r="W137" i="19"/>
  <c r="W138" i="19"/>
  <c r="W139" i="19"/>
  <c r="W140" i="19"/>
  <c r="W141" i="19"/>
  <c r="W142" i="19"/>
  <c r="W143" i="19"/>
  <c r="W144" i="19"/>
  <c r="W145" i="19"/>
  <c r="W146" i="19"/>
  <c r="W147" i="19"/>
  <c r="W148" i="19"/>
  <c r="W149" i="19"/>
  <c r="W150" i="19"/>
  <c r="W151" i="19"/>
  <c r="W152" i="19"/>
  <c r="W153" i="19"/>
  <c r="W154" i="19"/>
  <c r="W155" i="19"/>
  <c r="W156" i="19"/>
  <c r="W157" i="19"/>
  <c r="W158" i="19"/>
  <c r="W159" i="19"/>
  <c r="W160" i="19"/>
  <c r="W161" i="19"/>
  <c r="W162" i="19"/>
  <c r="W163" i="19"/>
  <c r="W164" i="19"/>
  <c r="W165" i="19"/>
  <c r="W166" i="19"/>
  <c r="W167" i="19"/>
  <c r="W168" i="19"/>
  <c r="W169" i="19"/>
  <c r="W170" i="19"/>
  <c r="W171" i="19"/>
  <c r="W172" i="19"/>
  <c r="W173" i="19"/>
  <c r="W174" i="19"/>
  <c r="W175" i="19"/>
  <c r="W176" i="19"/>
  <c r="W177" i="19"/>
  <c r="W178" i="19"/>
  <c r="W179" i="19"/>
  <c r="W180" i="19"/>
  <c r="W181" i="19"/>
  <c r="W182" i="19"/>
  <c r="W183" i="19"/>
  <c r="W184" i="19"/>
  <c r="W185" i="19"/>
  <c r="W186" i="19"/>
  <c r="W187" i="19"/>
  <c r="W188" i="19"/>
  <c r="W189" i="19"/>
  <c r="W190" i="19"/>
  <c r="W191" i="19"/>
  <c r="W192" i="19"/>
  <c r="W193" i="19"/>
  <c r="W194" i="19"/>
  <c r="W195" i="19"/>
  <c r="W196" i="19"/>
  <c r="W197" i="19"/>
  <c r="W198" i="19"/>
  <c r="W199" i="19"/>
  <c r="W200" i="19"/>
  <c r="W201" i="19"/>
  <c r="W202" i="19"/>
  <c r="W203" i="19"/>
  <c r="W204" i="19"/>
  <c r="W205" i="19"/>
  <c r="W206" i="19"/>
  <c r="W207" i="19"/>
  <c r="W208" i="19"/>
  <c r="W209" i="19"/>
  <c r="W210" i="19"/>
  <c r="W211" i="19"/>
  <c r="W212" i="19"/>
  <c r="W213" i="19"/>
  <c r="W214" i="19"/>
  <c r="W215" i="19"/>
  <c r="W216" i="19"/>
  <c r="W217" i="19"/>
  <c r="W218" i="19"/>
  <c r="W219" i="19"/>
  <c r="W220" i="19"/>
  <c r="W221" i="19"/>
  <c r="W222" i="19"/>
  <c r="W223" i="19"/>
  <c r="W224" i="19"/>
  <c r="W225" i="19"/>
  <c r="W226" i="19"/>
  <c r="W227" i="19"/>
  <c r="W228" i="19"/>
  <c r="W229" i="19"/>
  <c r="W230" i="19"/>
  <c r="W231" i="19"/>
  <c r="W232" i="19"/>
  <c r="W233" i="19"/>
  <c r="W234" i="19"/>
  <c r="W235" i="19"/>
  <c r="W236" i="19"/>
  <c r="W237" i="19"/>
  <c r="W238" i="19"/>
  <c r="W239" i="19"/>
  <c r="W240" i="19"/>
  <c r="W241" i="19"/>
  <c r="W242" i="19"/>
  <c r="W243" i="19"/>
  <c r="W244" i="19"/>
  <c r="W245" i="19"/>
  <c r="W246" i="19"/>
  <c r="W247" i="19"/>
  <c r="W248" i="19"/>
  <c r="W249" i="19"/>
  <c r="W250" i="19"/>
  <c r="W251" i="19"/>
  <c r="W252" i="19"/>
  <c r="W253" i="19"/>
  <c r="W254" i="19"/>
  <c r="W255" i="19"/>
  <c r="W256" i="19"/>
  <c r="W257" i="19"/>
  <c r="W258" i="19"/>
  <c r="W259" i="19"/>
  <c r="W260" i="19"/>
  <c r="W261" i="19"/>
  <c r="W262" i="19"/>
  <c r="W263" i="19"/>
  <c r="W264" i="19"/>
  <c r="W265" i="19"/>
  <c r="W266" i="19"/>
  <c r="W267" i="19"/>
  <c r="W268" i="19"/>
  <c r="W269" i="19"/>
  <c r="W270" i="19"/>
  <c r="W271" i="19"/>
  <c r="W272" i="19"/>
  <c r="W273" i="19"/>
  <c r="W274" i="19"/>
  <c r="W275" i="19"/>
  <c r="W276" i="19"/>
  <c r="W277" i="19"/>
  <c r="W278" i="19"/>
  <c r="W279" i="19"/>
  <c r="W280" i="19"/>
  <c r="W281" i="19"/>
  <c r="W282" i="19"/>
  <c r="W283" i="19"/>
  <c r="W284" i="19"/>
  <c r="W285" i="19"/>
  <c r="W286" i="19"/>
  <c r="W287" i="19"/>
  <c r="W288" i="19"/>
  <c r="W289" i="19"/>
  <c r="W290" i="19"/>
  <c r="W291" i="19"/>
  <c r="W292" i="19"/>
  <c r="W293" i="19"/>
  <c r="W294" i="19"/>
  <c r="W295" i="19"/>
  <c r="W296" i="19"/>
  <c r="W297" i="19"/>
  <c r="W298" i="19"/>
  <c r="W299" i="19"/>
  <c r="W300" i="19"/>
  <c r="W301" i="19"/>
  <c r="W302" i="19"/>
  <c r="W303" i="19"/>
  <c r="W304" i="19"/>
  <c r="W305" i="19"/>
  <c r="W306" i="19"/>
  <c r="W307" i="19"/>
  <c r="W308" i="19"/>
  <c r="W309" i="19"/>
  <c r="W310" i="19"/>
  <c r="W311" i="19"/>
  <c r="W312" i="19"/>
  <c r="W313" i="19"/>
  <c r="W314" i="19"/>
  <c r="W315" i="19"/>
  <c r="W316" i="19"/>
  <c r="W317" i="19"/>
  <c r="W318" i="19"/>
  <c r="W319" i="19"/>
  <c r="W320" i="19"/>
  <c r="W321" i="19"/>
  <c r="W322" i="19"/>
  <c r="W323" i="19"/>
  <c r="W324" i="19"/>
  <c r="W325" i="19"/>
  <c r="W326" i="19"/>
  <c r="W327" i="19"/>
  <c r="W328" i="19"/>
  <c r="W329" i="19"/>
  <c r="W330" i="19"/>
  <c r="W331" i="19"/>
  <c r="W332" i="19"/>
  <c r="W333" i="19"/>
  <c r="W334" i="19"/>
  <c r="W335" i="19"/>
  <c r="W336" i="19"/>
  <c r="W337" i="19"/>
  <c r="W338" i="19"/>
  <c r="W339" i="19"/>
  <c r="W340" i="19"/>
  <c r="W341" i="19"/>
  <c r="W342" i="19"/>
  <c r="W343" i="19"/>
  <c r="W344" i="19"/>
  <c r="W345" i="19"/>
  <c r="W346" i="19"/>
  <c r="W347" i="19"/>
  <c r="W348" i="19"/>
  <c r="W349" i="19"/>
  <c r="W26" i="19"/>
  <c r="W27" i="19"/>
  <c r="W28" i="19"/>
  <c r="W29" i="19"/>
  <c r="W30" i="19"/>
  <c r="W31" i="19"/>
  <c r="W32" i="19"/>
  <c r="W33" i="19"/>
  <c r="W34" i="19"/>
  <c r="W35" i="19"/>
  <c r="W36" i="19"/>
  <c r="W37" i="19"/>
  <c r="W38" i="19"/>
  <c r="W39" i="19"/>
  <c r="W40" i="19"/>
  <c r="W41" i="19"/>
  <c r="W42" i="19"/>
  <c r="W43" i="19"/>
  <c r="W44" i="19"/>
  <c r="W45" i="19"/>
  <c r="W46" i="19"/>
  <c r="W47" i="19"/>
  <c r="W48" i="19"/>
  <c r="W49" i="19"/>
  <c r="W50" i="19"/>
  <c r="W51" i="19"/>
  <c r="W52" i="19"/>
  <c r="W53" i="19"/>
  <c r="W54" i="19"/>
  <c r="W55" i="19"/>
  <c r="W56" i="19"/>
  <c r="W57" i="19"/>
  <c r="W58" i="19"/>
  <c r="W59" i="19"/>
  <c r="W60" i="19"/>
  <c r="W61" i="19"/>
  <c r="W62" i="19"/>
  <c r="W63" i="19"/>
  <c r="W64" i="19"/>
  <c r="W65" i="19"/>
  <c r="W66" i="19"/>
  <c r="W67" i="19"/>
  <c r="W68" i="19"/>
  <c r="W69" i="19"/>
  <c r="W70" i="19"/>
  <c r="W71" i="19"/>
  <c r="W72" i="19"/>
  <c r="W73" i="19"/>
  <c r="W74" i="19"/>
  <c r="W75" i="19"/>
  <c r="W76" i="19"/>
  <c r="W77" i="19"/>
  <c r="W78" i="19"/>
  <c r="W79" i="19"/>
  <c r="W80" i="19"/>
  <c r="W81" i="19"/>
  <c r="W82" i="19"/>
  <c r="W83" i="19"/>
  <c r="W84" i="19"/>
  <c r="W85" i="19"/>
  <c r="W86" i="19"/>
  <c r="W87" i="19"/>
  <c r="W88" i="19"/>
  <c r="W89" i="19"/>
  <c r="W90" i="19"/>
  <c r="W91" i="19"/>
  <c r="W92" i="19"/>
  <c r="W93" i="19"/>
  <c r="W94" i="19"/>
  <c r="W95" i="19"/>
  <c r="W96" i="19"/>
  <c r="W97" i="19"/>
  <c r="W98" i="19"/>
  <c r="W99" i="19"/>
  <c r="W100" i="19"/>
  <c r="W101" i="19"/>
  <c r="W102" i="19"/>
  <c r="W25" i="19"/>
  <c r="W537" i="19" l="1"/>
  <c r="W538" i="19"/>
  <c r="W539" i="19"/>
  <c r="B9" i="18" l="1"/>
  <c r="B2" i="18" l="1"/>
  <c r="K59" i="18" l="1"/>
  <c r="L59" i="18" s="1"/>
  <c r="K60" i="18"/>
  <c r="L60" i="18" s="1"/>
  <c r="K61" i="18"/>
  <c r="L61" i="18" s="1"/>
  <c r="K62" i="18"/>
  <c r="L62" i="18" s="1"/>
  <c r="K63" i="18"/>
  <c r="L63" i="18" s="1"/>
  <c r="K54" i="18"/>
  <c r="L54" i="18" s="1"/>
  <c r="K55" i="18"/>
  <c r="L55" i="18" s="1"/>
  <c r="K56" i="18"/>
  <c r="L56" i="18" s="1"/>
  <c r="K80" i="18"/>
  <c r="L80" i="18" s="1"/>
  <c r="K49" i="18"/>
  <c r="L49" i="18" s="1"/>
  <c r="K50" i="18"/>
  <c r="L50" i="18" s="1"/>
  <c r="K51" i="18"/>
  <c r="L51" i="18" s="1"/>
  <c r="K52" i="18"/>
  <c r="P52" i="18" s="1"/>
  <c r="K53" i="18"/>
  <c r="L53" i="18" s="1"/>
  <c r="K57" i="18"/>
  <c r="L57" i="18" s="1"/>
  <c r="K58" i="18"/>
  <c r="P58" i="18" s="1"/>
  <c r="K64" i="18"/>
  <c r="L64" i="18" s="1"/>
  <c r="K65" i="18"/>
  <c r="L65" i="18" s="1"/>
  <c r="K66" i="18"/>
  <c r="L66" i="18" s="1"/>
  <c r="K67" i="18"/>
  <c r="L67" i="18" s="1"/>
  <c r="K68" i="18"/>
  <c r="L68" i="18" s="1"/>
  <c r="K69" i="18"/>
  <c r="L69" i="18" s="1"/>
  <c r="K70" i="18"/>
  <c r="L70" i="18" s="1"/>
  <c r="K71" i="18"/>
  <c r="L71" i="18" s="1"/>
  <c r="K72" i="18"/>
  <c r="L72" i="18" s="1"/>
  <c r="K73" i="18"/>
  <c r="L73" i="18" s="1"/>
  <c r="K74" i="18"/>
  <c r="L74" i="18" s="1"/>
  <c r="K75" i="18"/>
  <c r="L75" i="18" s="1"/>
  <c r="K76" i="18"/>
  <c r="L76" i="18" s="1"/>
  <c r="K77" i="18"/>
  <c r="L77" i="18" s="1"/>
  <c r="K78" i="18"/>
  <c r="L78" i="18" s="1"/>
  <c r="K79" i="18"/>
  <c r="L79" i="18" s="1"/>
  <c r="K81" i="18"/>
  <c r="L81" i="18" s="1"/>
  <c r="L58" i="18" l="1"/>
  <c r="P64" i="18"/>
  <c r="L52" i="18"/>
  <c r="B6" i="18"/>
  <c r="K82" i="18" l="1"/>
  <c r="R81" i="18"/>
  <c r="N65" i="18"/>
  <c r="N63" i="18"/>
  <c r="N61" i="18"/>
  <c r="N57" i="18"/>
  <c r="N53" i="18"/>
  <c r="N51" i="18"/>
  <c r="K48" i="18"/>
  <c r="K47" i="18"/>
  <c r="K46" i="18"/>
  <c r="K45" i="18"/>
  <c r="K44" i="18"/>
  <c r="K43" i="18"/>
  <c r="L43" i="18" s="1"/>
  <c r="K42" i="18"/>
  <c r="N45" i="18" l="1"/>
  <c r="L45" i="18"/>
  <c r="N46" i="18"/>
  <c r="L46" i="18"/>
  <c r="N47" i="18"/>
  <c r="L47" i="18"/>
  <c r="N44" i="18"/>
  <c r="L44" i="18"/>
  <c r="N48" i="18"/>
  <c r="L48" i="18"/>
  <c r="R82" i="18"/>
  <c r="L82" i="18"/>
  <c r="N74" i="18"/>
  <c r="R74" i="18"/>
  <c r="C19" i="18" l="1"/>
  <c r="N123" i="18"/>
  <c r="C22" i="18"/>
  <c r="Q81" i="18" l="1"/>
  <c r="Q82" i="18"/>
  <c r="P50" i="18"/>
  <c r="L42" i="18"/>
  <c r="M42" i="18"/>
  <c r="Q83" i="18" l="1"/>
  <c r="Q85" i="18" s="1"/>
  <c r="P83" i="18"/>
  <c r="N83" i="18"/>
  <c r="N85" i="18" l="1"/>
  <c r="N86" i="18"/>
  <c r="Q86" i="18"/>
  <c r="P86" i="18"/>
  <c r="P85" i="18"/>
  <c r="M43" i="18"/>
  <c r="M83" i="18" s="1"/>
  <c r="M85" i="18" s="1"/>
  <c r="K83" i="18"/>
  <c r="R85" i="18" l="1"/>
  <c r="B23" i="18" s="1"/>
  <c r="B25" i="18" s="1"/>
  <c r="L83" i="18"/>
  <c r="K123" i="18" s="1"/>
  <c r="M86" i="18"/>
  <c r="R86" i="18" l="1"/>
  <c r="L123" i="18" s="1"/>
  <c r="M123" i="18" s="1"/>
  <c r="O123" i="18" s="1"/>
  <c r="R87" i="18" l="1"/>
  <c r="B24" i="18" s="1"/>
  <c r="B26" i="18" l="1"/>
  <c r="W22" i="19" l="1"/>
  <c r="X25" i="19" s="1"/>
  <c r="X452" i="19" l="1"/>
  <c r="X388" i="19"/>
  <c r="X436" i="19"/>
  <c r="X400" i="19"/>
  <c r="X455" i="19"/>
  <c r="X411" i="19"/>
  <c r="X367" i="19"/>
  <c r="X448" i="19"/>
  <c r="X372" i="19"/>
  <c r="X352" i="19"/>
  <c r="X451" i="19"/>
  <c r="X419" i="19"/>
  <c r="X383" i="19"/>
  <c r="X458" i="19"/>
  <c r="X418" i="19"/>
  <c r="X402" i="19"/>
  <c r="X386" i="19"/>
  <c r="X370" i="19"/>
  <c r="X354" i="19"/>
  <c r="X420" i="19"/>
  <c r="X387" i="19"/>
  <c r="X434" i="19"/>
  <c r="X461" i="19"/>
  <c r="X445" i="19"/>
  <c r="X429" i="19"/>
  <c r="X413" i="19"/>
  <c r="X397" i="19"/>
  <c r="X381" i="19"/>
  <c r="X365" i="19"/>
  <c r="X468" i="19"/>
  <c r="X440" i="19"/>
  <c r="X368" i="19"/>
  <c r="X432" i="19"/>
  <c r="X384" i="19"/>
  <c r="X443" i="19"/>
  <c r="X399" i="19"/>
  <c r="X363" i="19"/>
  <c r="X444" i="19"/>
  <c r="X364" i="19"/>
  <c r="X467" i="19"/>
  <c r="X447" i="19"/>
  <c r="X407" i="19"/>
  <c r="X359" i="19"/>
  <c r="X446" i="19"/>
  <c r="X414" i="19"/>
  <c r="X398" i="19"/>
  <c r="X382" i="19"/>
  <c r="X366" i="19"/>
  <c r="X469" i="19"/>
  <c r="X416" i="19"/>
  <c r="X379" i="19"/>
  <c r="X454" i="19"/>
  <c r="X430" i="19"/>
  <c r="X457" i="19"/>
  <c r="X441" i="19"/>
  <c r="X425" i="19"/>
  <c r="X409" i="19"/>
  <c r="X393" i="19"/>
  <c r="X377" i="19"/>
  <c r="X361" i="19"/>
  <c r="X464" i="19"/>
  <c r="X396" i="19"/>
  <c r="X460" i="19"/>
  <c r="X408" i="19"/>
  <c r="X380" i="19"/>
  <c r="X431" i="19"/>
  <c r="X391" i="19"/>
  <c r="X355" i="19"/>
  <c r="X428" i="19"/>
  <c r="X360" i="19"/>
  <c r="X463" i="19"/>
  <c r="X435" i="19"/>
  <c r="X403" i="19"/>
  <c r="X470" i="19"/>
  <c r="X438" i="19"/>
  <c r="X410" i="19"/>
  <c r="X394" i="19"/>
  <c r="X378" i="19"/>
  <c r="X362" i="19"/>
  <c r="X465" i="19"/>
  <c r="X439" i="19"/>
  <c r="X375" i="19"/>
  <c r="X450" i="19"/>
  <c r="X422" i="19"/>
  <c r="X453" i="19"/>
  <c r="X437" i="19"/>
  <c r="X421" i="19"/>
  <c r="X405" i="19"/>
  <c r="X389" i="19"/>
  <c r="X373" i="19"/>
  <c r="X357" i="19"/>
  <c r="X392" i="19"/>
  <c r="X456" i="19"/>
  <c r="X404" i="19"/>
  <c r="X376" i="19"/>
  <c r="X423" i="19"/>
  <c r="X371" i="19"/>
  <c r="X412" i="19"/>
  <c r="X356" i="19"/>
  <c r="X459" i="19"/>
  <c r="X427" i="19"/>
  <c r="X395" i="19"/>
  <c r="X426" i="19"/>
  <c r="X406" i="19"/>
  <c r="X390" i="19"/>
  <c r="X374" i="19"/>
  <c r="X358" i="19"/>
  <c r="X424" i="19"/>
  <c r="X415" i="19"/>
  <c r="X466" i="19"/>
  <c r="X442" i="19"/>
  <c r="X351" i="19"/>
  <c r="X449" i="19"/>
  <c r="X433" i="19"/>
  <c r="X417" i="19"/>
  <c r="X401" i="19"/>
  <c r="X385" i="19"/>
  <c r="X369" i="19"/>
  <c r="X353" i="19"/>
  <c r="X529" i="19"/>
  <c r="X513" i="19"/>
  <c r="X497" i="19"/>
  <c r="X481" i="19"/>
  <c r="X524" i="19"/>
  <c r="X508" i="19"/>
  <c r="X492" i="19"/>
  <c r="X476" i="19"/>
  <c r="X535" i="19"/>
  <c r="X519" i="19"/>
  <c r="X503" i="19"/>
  <c r="X487" i="19"/>
  <c r="X471" i="19"/>
  <c r="X522" i="19"/>
  <c r="X506" i="19"/>
  <c r="X490" i="19"/>
  <c r="X474" i="19"/>
  <c r="X525" i="19"/>
  <c r="X509" i="19"/>
  <c r="X493" i="19"/>
  <c r="X477" i="19"/>
  <c r="X520" i="19"/>
  <c r="X504" i="19"/>
  <c r="X488" i="19"/>
  <c r="X472" i="19"/>
  <c r="X531" i="19"/>
  <c r="X515" i="19"/>
  <c r="X499" i="19"/>
  <c r="X483" i="19"/>
  <c r="X534" i="19"/>
  <c r="X518" i="19"/>
  <c r="X502" i="19"/>
  <c r="X486" i="19"/>
  <c r="X521" i="19"/>
  <c r="X505" i="19"/>
  <c r="X489" i="19"/>
  <c r="X473" i="19"/>
  <c r="X532" i="19"/>
  <c r="X516" i="19"/>
  <c r="X500" i="19"/>
  <c r="X484" i="19"/>
  <c r="X527" i="19"/>
  <c r="X511" i="19"/>
  <c r="X495" i="19"/>
  <c r="X479" i="19"/>
  <c r="X530" i="19"/>
  <c r="X514" i="19"/>
  <c r="X498" i="19"/>
  <c r="X482" i="19"/>
  <c r="X533" i="19"/>
  <c r="X517" i="19"/>
  <c r="X501" i="19"/>
  <c r="X485" i="19"/>
  <c r="X528" i="19"/>
  <c r="X512" i="19"/>
  <c r="X496" i="19"/>
  <c r="X480" i="19"/>
  <c r="X523" i="19"/>
  <c r="X507" i="19"/>
  <c r="X491" i="19"/>
  <c r="X475" i="19"/>
  <c r="X526" i="19"/>
  <c r="X510" i="19"/>
  <c r="X494" i="19"/>
  <c r="X478" i="19"/>
  <c r="X102" i="19"/>
  <c r="X78" i="19"/>
  <c r="X62" i="19"/>
  <c r="X42" i="19"/>
  <c r="X339" i="19"/>
  <c r="X311" i="19"/>
  <c r="X291" i="19"/>
  <c r="X263" i="19"/>
  <c r="X239" i="19"/>
  <c r="X207" i="19"/>
  <c r="X191" i="19"/>
  <c r="X171" i="19"/>
  <c r="X155" i="19"/>
  <c r="X139" i="19"/>
  <c r="X123" i="19"/>
  <c r="X107" i="19"/>
  <c r="X34" i="19"/>
  <c r="X331" i="19"/>
  <c r="X279" i="19"/>
  <c r="X231" i="19"/>
  <c r="X187" i="19"/>
  <c r="X87" i="19"/>
  <c r="X71" i="19"/>
  <c r="X55" i="19"/>
  <c r="X39" i="19"/>
  <c r="X348" i="19"/>
  <c r="X332" i="19"/>
  <c r="X316" i="19"/>
  <c r="X300" i="19"/>
  <c r="X284" i="19"/>
  <c r="X268" i="19"/>
  <c r="X252" i="19"/>
  <c r="X236" i="19"/>
  <c r="X220" i="19"/>
  <c r="X204" i="19"/>
  <c r="X188" i="19"/>
  <c r="X172" i="19"/>
  <c r="X156" i="19"/>
  <c r="X140" i="19"/>
  <c r="X124" i="19"/>
  <c r="X108" i="19"/>
  <c r="X84" i="19"/>
  <c r="X68" i="19"/>
  <c r="X52" i="19"/>
  <c r="X28" i="19"/>
  <c r="X329" i="19"/>
  <c r="X301" i="19"/>
  <c r="X269" i="19"/>
  <c r="X249" i="19"/>
  <c r="X225" i="19"/>
  <c r="X209" i="19"/>
  <c r="X193" i="19"/>
  <c r="X177" i="19"/>
  <c r="X161" i="19"/>
  <c r="X145" i="19"/>
  <c r="X129" i="19"/>
  <c r="X113" i="19"/>
  <c r="X40" i="19"/>
  <c r="X333" i="19"/>
  <c r="X293" i="19"/>
  <c r="X261" i="19"/>
  <c r="X97" i="19"/>
  <c r="X81" i="19"/>
  <c r="X65" i="19"/>
  <c r="X49" i="19"/>
  <c r="X33" i="19"/>
  <c r="X338" i="19"/>
  <c r="X322" i="19"/>
  <c r="X306" i="19"/>
  <c r="X290" i="19"/>
  <c r="X274" i="19"/>
  <c r="X258" i="19"/>
  <c r="X242" i="19"/>
  <c r="X226" i="19"/>
  <c r="X210" i="19"/>
  <c r="X194" i="19"/>
  <c r="X178" i="19"/>
  <c r="X162" i="19"/>
  <c r="X146" i="19"/>
  <c r="X130" i="19"/>
  <c r="X114" i="19"/>
  <c r="X94" i="19"/>
  <c r="X74" i="19"/>
  <c r="X58" i="19"/>
  <c r="X38" i="19"/>
  <c r="X327" i="19"/>
  <c r="X307" i="19"/>
  <c r="X283" i="19"/>
  <c r="X255" i="19"/>
  <c r="X235" i="19"/>
  <c r="X203" i="19"/>
  <c r="X183" i="19"/>
  <c r="X167" i="19"/>
  <c r="X151" i="19"/>
  <c r="X135" i="19"/>
  <c r="X119" i="19"/>
  <c r="X98" i="19"/>
  <c r="X30" i="19"/>
  <c r="X319" i="19"/>
  <c r="X275" i="19"/>
  <c r="X223" i="19"/>
  <c r="X99" i="19"/>
  <c r="X83" i="19"/>
  <c r="X67" i="19"/>
  <c r="X51" i="19"/>
  <c r="X35" i="19"/>
  <c r="X344" i="19"/>
  <c r="X328" i="19"/>
  <c r="X312" i="19"/>
  <c r="X296" i="19"/>
  <c r="X280" i="19"/>
  <c r="X264" i="19"/>
  <c r="X248" i="19"/>
  <c r="X232" i="19"/>
  <c r="X216" i="19"/>
  <c r="X200" i="19"/>
  <c r="X184" i="19"/>
  <c r="X168" i="19"/>
  <c r="X152" i="19"/>
  <c r="X136" i="19"/>
  <c r="X120" i="19"/>
  <c r="X100" i="19"/>
  <c r="X80" i="19"/>
  <c r="X64" i="19"/>
  <c r="X48" i="19"/>
  <c r="X104" i="19"/>
  <c r="X317" i="19"/>
  <c r="X297" i="19"/>
  <c r="X265" i="19"/>
  <c r="X241" i="19"/>
  <c r="X221" i="19"/>
  <c r="X205" i="19"/>
  <c r="X189" i="19"/>
  <c r="X173" i="19"/>
  <c r="X157" i="19"/>
  <c r="X141" i="19"/>
  <c r="X125" i="19"/>
  <c r="X109" i="19"/>
  <c r="X36" i="19"/>
  <c r="X325" i="19"/>
  <c r="X289" i="19"/>
  <c r="X245" i="19"/>
  <c r="X93" i="19"/>
  <c r="X77" i="19"/>
  <c r="X61" i="19"/>
  <c r="X45" i="19"/>
  <c r="X29" i="19"/>
  <c r="X334" i="19"/>
  <c r="X318" i="19"/>
  <c r="X302" i="19"/>
  <c r="X286" i="19"/>
  <c r="X270" i="19"/>
  <c r="X254" i="19"/>
  <c r="X238" i="19"/>
  <c r="X222" i="19"/>
  <c r="X206" i="19"/>
  <c r="X190" i="19"/>
  <c r="X174" i="19"/>
  <c r="X158" i="19"/>
  <c r="X142" i="19"/>
  <c r="X126" i="19"/>
  <c r="X110" i="19"/>
  <c r="X90" i="19"/>
  <c r="X70" i="19"/>
  <c r="X54" i="19"/>
  <c r="X26" i="19"/>
  <c r="X323" i="19"/>
  <c r="X299" i="19"/>
  <c r="X271" i="19"/>
  <c r="X251" i="19"/>
  <c r="X227" i="19"/>
  <c r="X199" i="19"/>
  <c r="X179" i="19"/>
  <c r="X163" i="19"/>
  <c r="X147" i="19"/>
  <c r="X131" i="19"/>
  <c r="X115" i="19"/>
  <c r="X82" i="19"/>
  <c r="X343" i="19"/>
  <c r="X303" i="19"/>
  <c r="X259" i="19"/>
  <c r="X219" i="19"/>
  <c r="X95" i="19"/>
  <c r="X79" i="19"/>
  <c r="X63" i="19"/>
  <c r="X47" i="19"/>
  <c r="X31" i="19"/>
  <c r="X340" i="19"/>
  <c r="X324" i="19"/>
  <c r="X308" i="19"/>
  <c r="X292" i="19"/>
  <c r="X276" i="19"/>
  <c r="X260" i="19"/>
  <c r="X244" i="19"/>
  <c r="X228" i="19"/>
  <c r="X212" i="19"/>
  <c r="X196" i="19"/>
  <c r="X180" i="19"/>
  <c r="X164" i="19"/>
  <c r="X148" i="19"/>
  <c r="X132" i="19"/>
  <c r="X116" i="19"/>
  <c r="X96" i="19"/>
  <c r="X76" i="19"/>
  <c r="X60" i="19"/>
  <c r="X44" i="19"/>
  <c r="X341" i="19"/>
  <c r="X313" i="19"/>
  <c r="X285" i="19"/>
  <c r="X257" i="19"/>
  <c r="X233" i="19"/>
  <c r="X217" i="19"/>
  <c r="X201" i="19"/>
  <c r="X185" i="19"/>
  <c r="X169" i="19"/>
  <c r="X153" i="19"/>
  <c r="X137" i="19"/>
  <c r="X121" i="19"/>
  <c r="X105" i="19"/>
  <c r="X349" i="19"/>
  <c r="X321" i="19"/>
  <c r="X281" i="19"/>
  <c r="X237" i="19"/>
  <c r="X89" i="19"/>
  <c r="X73" i="19"/>
  <c r="X57" i="19"/>
  <c r="X41" i="19"/>
  <c r="X346" i="19"/>
  <c r="X330" i="19"/>
  <c r="X314" i="19"/>
  <c r="X298" i="19"/>
  <c r="X282" i="19"/>
  <c r="X266" i="19"/>
  <c r="X250" i="19"/>
  <c r="X234" i="19"/>
  <c r="X218" i="19"/>
  <c r="X202" i="19"/>
  <c r="X186" i="19"/>
  <c r="X170" i="19"/>
  <c r="X154" i="19"/>
  <c r="X138" i="19"/>
  <c r="X122" i="19"/>
  <c r="X106" i="19"/>
  <c r="X86" i="19"/>
  <c r="X66" i="19"/>
  <c r="X46" i="19"/>
  <c r="X347" i="19"/>
  <c r="X315" i="19"/>
  <c r="X295" i="19"/>
  <c r="X267" i="19"/>
  <c r="X243" i="19"/>
  <c r="X215" i="19"/>
  <c r="X195" i="19"/>
  <c r="X175" i="19"/>
  <c r="X159" i="19"/>
  <c r="X143" i="19"/>
  <c r="X127" i="19"/>
  <c r="X111" i="19"/>
  <c r="X50" i="19"/>
  <c r="X335" i="19"/>
  <c r="X287" i="19"/>
  <c r="X247" i="19"/>
  <c r="X211" i="19"/>
  <c r="X91" i="19"/>
  <c r="X75" i="19"/>
  <c r="X59" i="19"/>
  <c r="X43" i="19"/>
  <c r="X27" i="19"/>
  <c r="X336" i="19"/>
  <c r="X320" i="19"/>
  <c r="X304" i="19"/>
  <c r="X288" i="19"/>
  <c r="X272" i="19"/>
  <c r="X256" i="19"/>
  <c r="X240" i="19"/>
  <c r="X224" i="19"/>
  <c r="X208" i="19"/>
  <c r="X192" i="19"/>
  <c r="X176" i="19"/>
  <c r="X160" i="19"/>
  <c r="X144" i="19"/>
  <c r="X128" i="19"/>
  <c r="X112" i="19"/>
  <c r="X88" i="19"/>
  <c r="X72" i="19"/>
  <c r="X56" i="19"/>
  <c r="X32" i="19"/>
  <c r="X337" i="19"/>
  <c r="X309" i="19"/>
  <c r="X273" i="19"/>
  <c r="X253" i="19"/>
  <c r="X229" i="19"/>
  <c r="X213" i="19"/>
  <c r="X197" i="19"/>
  <c r="X181" i="19"/>
  <c r="X165" i="19"/>
  <c r="X149" i="19"/>
  <c r="X133" i="19"/>
  <c r="X117" i="19"/>
  <c r="X92" i="19"/>
  <c r="X345" i="19"/>
  <c r="X305" i="19"/>
  <c r="X277" i="19"/>
  <c r="X101" i="19"/>
  <c r="X85" i="19"/>
  <c r="X69" i="19"/>
  <c r="X53" i="19"/>
  <c r="X37" i="19"/>
  <c r="X342" i="19"/>
  <c r="X326" i="19"/>
  <c r="X310" i="19"/>
  <c r="X294" i="19"/>
  <c r="X278" i="19"/>
  <c r="X262" i="19"/>
  <c r="X246" i="19"/>
  <c r="X230" i="19"/>
  <c r="X214" i="19"/>
  <c r="X198" i="19"/>
  <c r="X182" i="19"/>
  <c r="X166" i="19"/>
  <c r="X150" i="19"/>
  <c r="X134" i="19"/>
  <c r="X118" i="19"/>
  <c r="X539" i="19"/>
  <c r="X537" i="19"/>
  <c r="X538" i="19"/>
  <c r="R19" i="19" l="1"/>
  <c r="X19" i="19" l="1"/>
  <c r="Q19" i="19"/>
  <c r="B3" i="18"/>
  <c r="G10" i="18" s="1"/>
  <c r="B11" i="18" s="1"/>
  <c r="B10" i="18" l="1"/>
  <c r="B12" i="18" s="1"/>
  <c r="B29" i="18" s="1"/>
  <c r="G11" i="18"/>
  <c r="G12" i="18" s="1"/>
</calcChain>
</file>

<file path=xl/sharedStrings.xml><?xml version="1.0" encoding="utf-8"?>
<sst xmlns="http://schemas.openxmlformats.org/spreadsheetml/2006/main" count="4725" uniqueCount="1188">
  <si>
    <t>Сорт</t>
  </si>
  <si>
    <t>C2</t>
  </si>
  <si>
    <t>C1</t>
  </si>
  <si>
    <t>руб</t>
  </si>
  <si>
    <t>Заказ, шт</t>
  </si>
  <si>
    <t>Примечание</t>
  </si>
  <si>
    <t>Ассортимент</t>
  </si>
  <si>
    <t>Особенности</t>
  </si>
  <si>
    <t>Описание</t>
  </si>
  <si>
    <t xml:space="preserve"> </t>
  </si>
  <si>
    <t>C3</t>
  </si>
  <si>
    <t>C5</t>
  </si>
  <si>
    <t>C15</t>
  </si>
  <si>
    <t>P14</t>
  </si>
  <si>
    <t>C10</t>
  </si>
  <si>
    <t>C7,5</t>
  </si>
  <si>
    <t>C25</t>
  </si>
  <si>
    <t>C4</t>
  </si>
  <si>
    <t>C6</t>
  </si>
  <si>
    <t>C12</t>
  </si>
  <si>
    <t>C2,5</t>
  </si>
  <si>
    <t>C1,5</t>
  </si>
  <si>
    <t>Blue Star</t>
  </si>
  <si>
    <t>C4,5</t>
  </si>
  <si>
    <t>Regina</t>
  </si>
  <si>
    <t>Atropurpurea</t>
  </si>
  <si>
    <t>Cornus alba</t>
  </si>
  <si>
    <t>Дерен белый</t>
  </si>
  <si>
    <t>Elegantissima</t>
  </si>
  <si>
    <t>Salix purpurea</t>
  </si>
  <si>
    <t>Ива пурпурная</t>
  </si>
  <si>
    <t>Salix integra</t>
  </si>
  <si>
    <t>Ива цельнолистная</t>
  </si>
  <si>
    <t>C18</t>
  </si>
  <si>
    <t>Potentilla fruticosa</t>
  </si>
  <si>
    <t>Лапчатка кустарниковая</t>
  </si>
  <si>
    <t>Physocarpus opulifolius</t>
  </si>
  <si>
    <t>Пузыреплодник калинолистный</t>
  </si>
  <si>
    <t>Dart's Gold</t>
  </si>
  <si>
    <t>Diabolo</t>
  </si>
  <si>
    <t>Luteus</t>
  </si>
  <si>
    <t>Nugget</t>
  </si>
  <si>
    <t>Red Baron</t>
  </si>
  <si>
    <t>Spiraea japonica</t>
  </si>
  <si>
    <t>Спирея японская</t>
  </si>
  <si>
    <t>Rubra</t>
  </si>
  <si>
    <t>Philadelphus coronarius</t>
  </si>
  <si>
    <t>Чубушник венечный</t>
  </si>
  <si>
    <t>Hydrangea arborescens</t>
  </si>
  <si>
    <t>Гортензия древовидная</t>
  </si>
  <si>
    <t>Hydrangea paniculata</t>
  </si>
  <si>
    <t>Гортензия метельчатая</t>
  </si>
  <si>
    <t>Polar Bear</t>
  </si>
  <si>
    <t>Touch of pink</t>
  </si>
  <si>
    <t>C7</t>
  </si>
  <si>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</si>
  <si>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</si>
  <si>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с условиями работы ознакомлен</t>
  </si>
  <si>
    <t>Адрес склада: Московская область, Каширский район, дер. Барабаново</t>
  </si>
  <si>
    <t>← Выберите период поставки</t>
  </si>
  <si>
    <t>← Выберите способ оплаты</t>
  </si>
  <si>
    <t>Количество растений</t>
  </si>
  <si>
    <t>Итоговая сумма за растения с КДП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</si>
  <si>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 вам товара.</t>
  </si>
  <si>
    <t>Род, вид на латинском</t>
  </si>
  <si>
    <t>Род, вид на русском</t>
  </si>
  <si>
    <t>Упаковка корневой системы</t>
  </si>
  <si>
    <t>Высота, см</t>
  </si>
  <si>
    <t>Ширина, см</t>
  </si>
  <si>
    <t>Высота штамба, см</t>
  </si>
  <si>
    <t>Страна производитель</t>
  </si>
  <si>
    <t>Подтверждение</t>
  </si>
  <si>
    <t>*</t>
  </si>
  <si>
    <t>RUS</t>
  </si>
  <si>
    <t>✓</t>
  </si>
  <si>
    <t xml:space="preserve"> Для оформления договорных документов:</t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</si>
  <si>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</si>
  <si>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</si>
  <si>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</si>
  <si>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</si>
  <si>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</si>
  <si>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</si>
  <si>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</si>
  <si>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</si>
  <si>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</si>
  <si>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</si>
  <si>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</si>
  <si>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</si>
  <si>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</si>
  <si>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</si>
  <si>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</si>
  <si>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</si>
  <si>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</si>
  <si>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</si>
  <si>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</si>
  <si>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</si>
  <si>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</si>
  <si>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>На протяжения всего периода работы мы будем информировать Вас обо всех изменениях, связанных с исполнением заказа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</si>
  <si>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</si>
  <si>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</si>
  <si>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</si>
  <si>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</si>
  <si>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организации доставки нашими силами, но за Ваш счет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</si>
  <si>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</si>
  <si>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</si>
  <si>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</si>
  <si>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</si>
  <si>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</si>
  <si>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</si>
  <si>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 в г. Москве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</si>
  <si>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</si>
  <si>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</si>
  <si>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</si>
  <si>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</si>
  <si>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</si>
  <si>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</si>
  <si>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</si>
  <si>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</si>
  <si>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</si>
  <si>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</si>
  <si>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</si>
  <si>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</si>
  <si>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</si>
  <si>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</si>
  <si>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</si>
  <si>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</si>
  <si>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</si>
  <si>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</si>
  <si>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</si>
  <si>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</si>
  <si>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Сроки выкопки и выдачи растений могут изменяться в зависимости от погодных условий.</t>
  </si>
  <si>
    <t>Во время выкопки выдача растений осуществляется не раннее 6-12 дней после оплаты заказа.</t>
  </si>
  <si>
    <r>
      <rPr>
        <i/>
        <sz val="12"/>
        <color rgb="FF3A3A3A"/>
        <rFont val="Bahnschrift SemiLight SemiConde"/>
        <family val="2"/>
        <charset val="204"/>
      </rP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</si>
  <si>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r>
      <rPr>
        <i/>
        <sz val="12"/>
        <color rgb="FF3A3A3A"/>
        <rFont val="Bahnschrift SemiLight SemiConde"/>
        <family val="2"/>
        <charset val="204"/>
      </rP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</si>
  <si>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t>Растения</t>
  </si>
  <si>
    <t>Предварительная сумма за растения без КДП</t>
  </si>
  <si>
    <t>Комиссия за ден. переводы (КДП)</t>
  </si>
  <si>
    <t>Сумма КДП на растения</t>
  </si>
  <si>
    <t>← Выберите способ отгрузки растений</t>
  </si>
  <si>
    <t>← Выберите способ доставки</t>
  </si>
  <si>
    <t>Предварительная сумма за доставку без КДП</t>
  </si>
  <si>
    <t>Предварительная сумма за тару без КДП</t>
  </si>
  <si>
    <t>Итоговая сумма за тару с КДП (ориентировочно)</t>
  </si>
  <si>
    <t>Итоговая сумма за доставку с КДП (ориентировочно)</t>
  </si>
  <si>
    <t>C11</t>
  </si>
  <si>
    <t>C2 PA</t>
  </si>
  <si>
    <t>C3 PA</t>
  </si>
  <si>
    <t>C5 PA</t>
  </si>
  <si>
    <t>ИТОГО:</t>
  </si>
  <si>
    <t>P9</t>
  </si>
  <si>
    <t>P13</t>
  </si>
  <si>
    <t>машина</t>
  </si>
  <si>
    <t>газель</t>
  </si>
  <si>
    <t>5-тонник</t>
  </si>
  <si>
    <t>10-тонник</t>
  </si>
  <si>
    <t>фура</t>
  </si>
  <si>
    <t>Globosa</t>
  </si>
  <si>
    <t>Aconitum carmichaelii</t>
  </si>
  <si>
    <t>Аконит/Борец кармихеля</t>
  </si>
  <si>
    <t>Arendsii</t>
  </si>
  <si>
    <t>Astilba arendsii</t>
  </si>
  <si>
    <t>Amethyst</t>
  </si>
  <si>
    <t>Bumalda</t>
  </si>
  <si>
    <t>Cattleya</t>
  </si>
  <si>
    <t>Erika</t>
  </si>
  <si>
    <t>Venus</t>
  </si>
  <si>
    <t>Astilba chinensis</t>
  </si>
  <si>
    <t>Астильба китайская</t>
  </si>
  <si>
    <t>Black Pearls</t>
  </si>
  <si>
    <t>Purpurkerze</t>
  </si>
  <si>
    <t>Superba</t>
  </si>
  <si>
    <t>Vision in Red</t>
  </si>
  <si>
    <t>Astilba japonica</t>
  </si>
  <si>
    <t>Астильба японская</t>
  </si>
  <si>
    <t>Bonn</t>
  </si>
  <si>
    <t>Europa</t>
  </si>
  <si>
    <t>Aster</t>
  </si>
  <si>
    <t>Астра</t>
  </si>
  <si>
    <t>Астра бордюрная</t>
  </si>
  <si>
    <t>Lady in Blue</t>
  </si>
  <si>
    <t>Bergenia cordifolia</t>
  </si>
  <si>
    <t>Бадан сердцелистный</t>
  </si>
  <si>
    <t>Brunnera macrophylla</t>
  </si>
  <si>
    <t>Бруннера крупнолистная</t>
  </si>
  <si>
    <t>Ligularia</t>
  </si>
  <si>
    <t>Бузульник</t>
  </si>
  <si>
    <t>Ligularia dendata</t>
  </si>
  <si>
    <t>Бузульник зубчатый</t>
  </si>
  <si>
    <t>Othello</t>
  </si>
  <si>
    <t>Ligularia hessei</t>
  </si>
  <si>
    <t>Бузульник Хессей</t>
  </si>
  <si>
    <t>Gregynog Gold</t>
  </si>
  <si>
    <t>Rosea</t>
  </si>
  <si>
    <t>Lysimachia punctata</t>
  </si>
  <si>
    <t>Вербейник точечный</t>
  </si>
  <si>
    <t>Alexander</t>
  </si>
  <si>
    <t>Album</t>
  </si>
  <si>
    <t>Heuchera</t>
  </si>
  <si>
    <t>Гейхера</t>
  </si>
  <si>
    <t>Heuchera micrantha</t>
  </si>
  <si>
    <t>Гейхера мелкоцветковая</t>
  </si>
  <si>
    <t>Palace Purple</t>
  </si>
  <si>
    <t>Geranium</t>
  </si>
  <si>
    <t>Герань</t>
  </si>
  <si>
    <t>Geranium magnificum</t>
  </si>
  <si>
    <t>Герань великолепная</t>
  </si>
  <si>
    <t>Rosemoor</t>
  </si>
  <si>
    <t>Geranium clarkei</t>
  </si>
  <si>
    <t>Герань кашмирская</t>
  </si>
  <si>
    <t>Geranium sanguineum</t>
  </si>
  <si>
    <t>Герань кроваво-красная</t>
  </si>
  <si>
    <t>Max Frei</t>
  </si>
  <si>
    <t>Bonfire</t>
  </si>
  <si>
    <t>Early Sensation</t>
  </si>
  <si>
    <t>Firelight</t>
  </si>
  <si>
    <t>Graffiti</t>
  </si>
  <si>
    <t>Levana</t>
  </si>
  <si>
    <t>Magical Starlight</t>
  </si>
  <si>
    <t>Metallica</t>
  </si>
  <si>
    <t>October Bride</t>
  </si>
  <si>
    <t>Phantom</t>
  </si>
  <si>
    <t>Prim's Red</t>
  </si>
  <si>
    <t>Selection</t>
  </si>
  <si>
    <t>Summer snow</t>
  </si>
  <si>
    <t>Tardiva</t>
  </si>
  <si>
    <t>Wim's Red</t>
  </si>
  <si>
    <t>Dolly</t>
  </si>
  <si>
    <t>Argenteomarginata</t>
  </si>
  <si>
    <t>Kesselringii</t>
  </si>
  <si>
    <t>Sibirica</t>
  </si>
  <si>
    <t>Cornus stolonifera</t>
  </si>
  <si>
    <t>Дерен отпрысковый</t>
  </si>
  <si>
    <t>Flaviramea</t>
  </si>
  <si>
    <t>Salix fragilis</t>
  </si>
  <si>
    <t>Ива ломкая шаровидная</t>
  </si>
  <si>
    <t>Salix matsudana</t>
  </si>
  <si>
    <t>Mayak</t>
  </si>
  <si>
    <t>Salix schwerinii</t>
  </si>
  <si>
    <t>Ива шверина</t>
  </si>
  <si>
    <t>Iris</t>
  </si>
  <si>
    <t>Ирис</t>
  </si>
  <si>
    <t>Paprikash</t>
  </si>
  <si>
    <t>Cotoneaster lucidus</t>
  </si>
  <si>
    <t>Кизильник блестящий</t>
  </si>
  <si>
    <t>Nepeta faassenii</t>
  </si>
  <si>
    <t>Котовник фассена</t>
  </si>
  <si>
    <t>Six Hills Giant</t>
  </si>
  <si>
    <t>Goldfinger</t>
  </si>
  <si>
    <t>Hemerocallis</t>
  </si>
  <si>
    <t>Лилейник</t>
  </si>
  <si>
    <t>Arctic Snow</t>
  </si>
  <si>
    <t>Bonanza</t>
  </si>
  <si>
    <t>Indian Paintbrush</t>
  </si>
  <si>
    <t>Moses Fire</t>
  </si>
  <si>
    <t>Night Beacon</t>
  </si>
  <si>
    <t>Hemerocallis in sort</t>
  </si>
  <si>
    <t>Alchemilla mollis</t>
  </si>
  <si>
    <t>Манжетка мягкая</t>
  </si>
  <si>
    <t>Robustica</t>
  </si>
  <si>
    <t>Monarda</t>
  </si>
  <si>
    <t>Монарда</t>
  </si>
  <si>
    <t>Sedum</t>
  </si>
  <si>
    <t>Очиток</t>
  </si>
  <si>
    <t>Matrona</t>
  </si>
  <si>
    <t>Sedum spectabile</t>
  </si>
  <si>
    <t>Очиток видный</t>
  </si>
  <si>
    <t>Brilliant</t>
  </si>
  <si>
    <t>Очиток гибридный</t>
  </si>
  <si>
    <t>Eupatorium maculatum</t>
  </si>
  <si>
    <t>Посконник пятнистый</t>
  </si>
  <si>
    <t>Ribes odoratum</t>
  </si>
  <si>
    <t>Смородина золотистая</t>
  </si>
  <si>
    <t>C20</t>
  </si>
  <si>
    <t>Spiraea douglasii</t>
  </si>
  <si>
    <t>Спирея Дугласа</t>
  </si>
  <si>
    <t>Froebelii</t>
  </si>
  <si>
    <t>Goldflame</t>
  </si>
  <si>
    <t>Little Princess</t>
  </si>
  <si>
    <t>Achillea millefolium</t>
  </si>
  <si>
    <t>Тысячелистник обыкновенный</t>
  </si>
  <si>
    <t>Terracotta</t>
  </si>
  <si>
    <t>Hosta</t>
  </si>
  <si>
    <t>Хоста</t>
  </si>
  <si>
    <t>Albomarginata</t>
  </si>
  <si>
    <t>Elegans</t>
  </si>
  <si>
    <t>Guacamole</t>
  </si>
  <si>
    <t>Hosta sieboldiana</t>
  </si>
  <si>
    <t>Хоста зибольда</t>
  </si>
  <si>
    <t>Philadelphus virginalis</t>
  </si>
  <si>
    <t>Virginal</t>
  </si>
  <si>
    <t>Echinacea purpurea</t>
  </si>
  <si>
    <t>Эхинацея пурпурная</t>
  </si>
  <si>
    <t>White Swan</t>
  </si>
  <si>
    <t>Diamant</t>
  </si>
  <si>
    <t>Finale</t>
  </si>
  <si>
    <t>Veronica spicata</t>
  </si>
  <si>
    <t>Geranium macrorrhizum</t>
  </si>
  <si>
    <t>Герань крупнокорневищная</t>
  </si>
  <si>
    <t>Iris sibirica</t>
  </si>
  <si>
    <t>Ирис сибирский</t>
  </si>
  <si>
    <t>Liatris spicata</t>
  </si>
  <si>
    <t>Лиатрис колосковый</t>
  </si>
  <si>
    <t>Лилейник гибридный</t>
  </si>
  <si>
    <t>Christmas Is</t>
  </si>
  <si>
    <t>Final Touch</t>
  </si>
  <si>
    <t>Moonlit Masquerade</t>
  </si>
  <si>
    <t>Mentha suaveolens</t>
  </si>
  <si>
    <t>Мята душистая</t>
  </si>
  <si>
    <t>Moerheimii</t>
  </si>
  <si>
    <t>P7</t>
  </si>
  <si>
    <t>C7 PA</t>
  </si>
  <si>
    <t>Кольцо 100*120*40</t>
  </si>
  <si>
    <t>Поддон 100*120*20</t>
  </si>
  <si>
    <t>Бокс для выкопки нестандарт (до 140+) до ТК</t>
  </si>
  <si>
    <t>Цена за тару</t>
  </si>
  <si>
    <t>Кол-во растений в заказе, шт</t>
  </si>
  <si>
    <t>Предварительный вес заказа, кг</t>
  </si>
  <si>
    <t>кг</t>
  </si>
  <si>
    <t>по весу</t>
  </si>
  <si>
    <t>вместимость ПМ</t>
  </si>
  <si>
    <t>итоговая машина</t>
  </si>
  <si>
    <t>Вес растения</t>
  </si>
  <si>
    <t>ИТОГО</t>
  </si>
  <si>
    <t>Контейнер/Тара</t>
  </si>
  <si>
    <t>стоимость за КМ</t>
  </si>
  <si>
    <t>км ввёл клиент</t>
  </si>
  <si>
    <t>сумма за доставку</t>
  </si>
  <si>
    <t>Сумма за доставку (предварительно)</t>
  </si>
  <si>
    <t>Сумма за тару (предварительно)</t>
  </si>
  <si>
    <t>Вся следующая часть внизу будет не видна для клиента:</t>
  </si>
  <si>
    <t>по объёму в таре</t>
  </si>
  <si>
    <t>Сумма к оплате (ориентировочно)</t>
  </si>
  <si>
    <t>Стоимость товара иностранного производства, тары, услуги доставки, комиссии за денежный перевод на момент размещения заказа  являются ориентировочными/приблизительными. Конечную стоимость Вашего заказа с деталями дополнительных услуг вы сможете расчитать вместе с нашим менеджером.</t>
  </si>
  <si>
    <t>Aster dumosus</t>
  </si>
  <si>
    <t>*Навалом в транспортную компанию НЕ отгружаем!</t>
  </si>
  <si>
    <t>Если Ваш груз упакован в разную тару - Вас ждет индивидуальный расчет упаковки растений.</t>
  </si>
  <si>
    <t>Frans Hals</t>
  </si>
  <si>
    <t>Herbstfreude</t>
  </si>
  <si>
    <r>
      <t xml:space="preserve">Ящик деревянный 100*120*100 </t>
    </r>
    <r>
      <rPr>
        <sz val="11"/>
        <color rgb="FFFF0000"/>
        <rFont val="Arial"/>
        <family val="2"/>
        <charset val="204"/>
      </rPr>
      <t>1/2 ПМ</t>
    </r>
  </si>
  <si>
    <t>1500 справочно</t>
  </si>
  <si>
    <t>1000 справочно</t>
  </si>
  <si>
    <t>700 справочно</t>
  </si>
  <si>
    <t>400 справочно</t>
  </si>
  <si>
    <r>
      <rPr>
        <b/>
        <sz val="11"/>
        <color rgb="FFFF0000"/>
        <rFont val="Arial"/>
        <family val="2"/>
        <charset val="204"/>
      </rPr>
      <t>СПРАВОЧНАЯ</t>
    </r>
    <r>
      <rPr>
        <b/>
        <sz val="11"/>
        <rFont val="Arial"/>
        <family val="2"/>
      </rPr>
      <t xml:space="preserve"> вместимость  в тару, шт</t>
    </r>
  </si>
  <si>
    <r>
      <rPr>
        <b/>
        <sz val="11"/>
        <color rgb="FFFF0000"/>
        <rFont val="Arial"/>
        <family val="2"/>
        <charset val="204"/>
      </rPr>
      <t>СПРАВОЧНЫЙ</t>
    </r>
    <r>
      <rPr>
        <b/>
        <sz val="11"/>
        <rFont val="Arial"/>
        <family val="2"/>
      </rPr>
      <t xml:space="preserve"> расчет объёма заказа</t>
    </r>
  </si>
  <si>
    <t>Точный расчет объема - после формирования Вашего заказа.</t>
  </si>
  <si>
    <t>Точный расчет количества и стоимости тары - после формирования Вашего заказа.</t>
  </si>
  <si>
    <t>Ш 2,45 м</t>
  </si>
  <si>
    <t>Д 13,5 м</t>
  </si>
  <si>
    <t>52 бокса</t>
  </si>
  <si>
    <t>Д 6,2 м</t>
  </si>
  <si>
    <t>12 ПМ</t>
  </si>
  <si>
    <t>24 бокса</t>
  </si>
  <si>
    <t>Д 4,10 м</t>
  </si>
  <si>
    <t>26 ПМ</t>
  </si>
  <si>
    <t>Ш 1,90 м</t>
  </si>
  <si>
    <t>4 ПМ</t>
  </si>
  <si>
    <t>БЕЗ КОЛЕЦ</t>
  </si>
  <si>
    <t>С КОЛЬЦАМИ</t>
  </si>
  <si>
    <t>Цены без КДП</t>
  </si>
  <si>
    <t>Итого паллетомест (предварительно)</t>
  </si>
  <si>
    <t>В 2,20 м</t>
  </si>
  <si>
    <t>В 2,3 м</t>
  </si>
  <si>
    <t>В 2,45 м</t>
  </si>
  <si>
    <t>Товарная категория</t>
  </si>
  <si>
    <t>C4,5 PA</t>
  </si>
  <si>
    <t>C6 PA</t>
  </si>
  <si>
    <t>C7,5 PA</t>
  </si>
  <si>
    <t>C10 PA</t>
  </si>
  <si>
    <t>C12 PA</t>
  </si>
  <si>
    <t>C15 PA</t>
  </si>
  <si>
    <t>C18 PA</t>
  </si>
  <si>
    <t>● Заполненную Анкету клиента (шаблон необходимо запросить у Вашего менеджера)</t>
  </si>
  <si>
    <r>
      <rPr>
        <b/>
        <sz val="12"/>
        <color rgb="FFFF0000"/>
        <rFont val="Calibri"/>
        <family val="2"/>
        <charset val="204"/>
        <scheme val="minor"/>
      </rPr>
      <t>*Тара платная</t>
    </r>
    <r>
      <rPr>
        <b/>
        <sz val="12"/>
        <color theme="1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выберете в калькуляторе способ отгрузки Ваших растений: навалом или в тару.</t>
    </r>
  </si>
  <si>
    <r>
      <rPr>
        <b/>
        <sz val="12"/>
        <color rgb="FFFF0000"/>
        <rFont val="Calibri"/>
        <family val="2"/>
        <charset val="204"/>
        <scheme val="minor"/>
      </rPr>
      <t>*Доставка платная</t>
    </r>
    <r>
      <rPr>
        <sz val="12"/>
        <color theme="1"/>
        <rFont val="Calibri"/>
        <family val="2"/>
        <charset val="204"/>
        <scheme val="minor"/>
      </rPr>
      <t xml:space="preserve"> до ближайшего к нашему складу терминала ТК: ПЭК, ЖелДорЭкспедиция, Вера-1.</t>
    </r>
  </si>
  <si>
    <r>
      <rPr>
        <b/>
        <sz val="12"/>
        <color rgb="FFFF0000"/>
        <rFont val="Calibri"/>
        <family val="2"/>
        <charset val="204"/>
        <scheme val="minor"/>
      </rPr>
      <t>*Доставка платная</t>
    </r>
    <r>
      <rPr>
        <sz val="12"/>
        <color theme="1"/>
        <rFont val="Calibri"/>
        <family val="2"/>
        <charset val="204"/>
        <scheme val="minor"/>
      </rPr>
      <t xml:space="preserve"> до Вашего адреса.</t>
    </r>
  </si>
  <si>
    <r>
      <t xml:space="preserve">Доп. услуги </t>
    </r>
    <r>
      <rPr>
        <b/>
        <sz val="13"/>
        <color rgb="FFFF0000"/>
        <rFont val="Calibri"/>
        <family val="2"/>
        <charset val="204"/>
        <scheme val="minor"/>
      </rPr>
      <t>(в разработке)</t>
    </r>
  </si>
  <si>
    <t>ДОРОГОЙ КЛИЕНТ!</t>
  </si>
  <si>
    <t>Для Вашего удобства мы разрабатываем максимально подробный и прозрачный формат расчета вместимости в тару и доставки.</t>
  </si>
  <si>
    <t>Просим Вас отнестись с понимание и участием.</t>
  </si>
  <si>
    <t>Компания Садовая палитра будет Вам благодарна за комментарии и советы по улучшению качества обслуживания!</t>
  </si>
  <si>
    <r>
      <rPr>
        <b/>
        <sz val="12"/>
        <rFont val="Calibri"/>
        <family val="2"/>
        <charset val="204"/>
        <scheme val="minor"/>
      </rPr>
      <t>*Итоговую сумму заказа составляют:</t>
    </r>
    <r>
      <rPr>
        <sz val="12"/>
        <rFont val="Calibri"/>
        <family val="2"/>
        <charset val="204"/>
        <scheme val="minor"/>
      </rPr>
      <t xml:space="preserve"> стоимость растений+стоимость тары+стоимость доставки+комиссия за ден переводы.</t>
    </r>
  </si>
  <si>
    <r>
      <t xml:space="preserve">Ящик  пластиковый 60*40*30 </t>
    </r>
    <r>
      <rPr>
        <sz val="11"/>
        <color rgb="FFFF0000"/>
        <rFont val="Arial"/>
        <family val="2"/>
        <charset val="204"/>
      </rPr>
      <t>40 штук на ПМ</t>
    </r>
  </si>
  <si>
    <t>Кольцо 100*120*40         1 шт на 1ПМ (не ТК, клиенту в фуру)</t>
  </si>
  <si>
    <r>
      <t xml:space="preserve">После внесения аванса для бронирования, </t>
    </r>
    <r>
      <rPr>
        <b/>
        <i/>
        <sz val="11"/>
        <color rgb="FFFF0000"/>
        <rFont val="Bahnschrift SemiLight SemiConde"/>
        <family val="2"/>
        <charset val="204"/>
      </rPr>
      <t>частичный или полный отказ от заказа по Вашей инициативе не возможны</t>
    </r>
    <r>
      <rPr>
        <b/>
        <i/>
        <sz val="11"/>
        <color rgb="FF3A3A3A"/>
        <rFont val="Bahnschrift SemiLight SemiConde"/>
        <family val="2"/>
        <charset val="204"/>
      </rPr>
      <t xml:space="preserve">. </t>
    </r>
  </si>
  <si>
    <t>Не выбрано!</t>
  </si>
  <si>
    <t>Purpurea</t>
  </si>
  <si>
    <t>Поддон 100*120*12</t>
  </si>
  <si>
    <t>Крышка для Ящика деревянного 100*120*2</t>
  </si>
  <si>
    <r>
      <t xml:space="preserve">Ящик  пластиковый 60*40*22 </t>
    </r>
    <r>
      <rPr>
        <b/>
        <sz val="11"/>
        <color rgb="FFFF0000"/>
        <rFont val="Arial"/>
        <family val="2"/>
        <charset val="204"/>
      </rPr>
      <t>40шт на ПМ</t>
    </r>
  </si>
  <si>
    <r>
      <t xml:space="preserve">Ящик деревянный 100*120*100 </t>
    </r>
    <r>
      <rPr>
        <b/>
        <sz val="11"/>
        <color rgb="FFFF0000"/>
        <rFont val="Arial"/>
        <family val="2"/>
        <charset val="204"/>
      </rPr>
      <t>2шт на ПМ</t>
    </r>
  </si>
  <si>
    <t>Минимальный заказ, шт</t>
  </si>
  <si>
    <t>Если в заказе менее 5 ПМ - расчет стоимости доставки индивидуальный.</t>
  </si>
  <si>
    <t>Стандартная стоимость доставки до ТК  3000 рублей за 5 и более ПМ.</t>
  </si>
  <si>
    <t>C16</t>
  </si>
  <si>
    <t>C16 PA</t>
  </si>
  <si>
    <t>C20 PA</t>
  </si>
  <si>
    <t>C25 PA</t>
  </si>
  <si>
    <t>С35</t>
  </si>
  <si>
    <t>С4 PA</t>
  </si>
  <si>
    <r>
      <t xml:space="preserve">Выкопка, WRB, высота растения </t>
    </r>
    <r>
      <rPr>
        <sz val="11"/>
        <color rgb="FFFF0000"/>
        <rFont val="Arial"/>
        <family val="2"/>
        <charset val="204"/>
      </rPr>
      <t>до 140 см</t>
    </r>
  </si>
  <si>
    <r>
      <t xml:space="preserve">Выкопка, WRB, высота растения </t>
    </r>
    <r>
      <rPr>
        <sz val="11"/>
        <color rgb="FFFF0000"/>
        <rFont val="Arial"/>
        <family val="2"/>
        <charset val="204"/>
      </rPr>
      <t>более 140 см</t>
    </r>
  </si>
  <si>
    <t>* Сроки выкопки и выдачи растений могут измениться в зависимости от погодных условий.</t>
  </si>
  <si>
    <t>BR</t>
  </si>
  <si>
    <t>46-38-10022</t>
  </si>
  <si>
    <t>46-38-8524</t>
  </si>
  <si>
    <t>46-38-8294</t>
  </si>
  <si>
    <t>46-38-10029</t>
  </si>
  <si>
    <t>46-38-10030</t>
  </si>
  <si>
    <t>46-38-10034</t>
  </si>
  <si>
    <t>46-38-10035</t>
  </si>
  <si>
    <t>46-38-14004</t>
  </si>
  <si>
    <t>46-38-13992</t>
  </si>
  <si>
    <t>46-38-10040</t>
  </si>
  <si>
    <t>46-38-8384</t>
  </si>
  <si>
    <t>46-38-10041</t>
  </si>
  <si>
    <t>46-38-8393</t>
  </si>
  <si>
    <t>46-38-8395</t>
  </si>
  <si>
    <t>46-38-8545</t>
  </si>
  <si>
    <t>46-38-14086</t>
  </si>
  <si>
    <t>46-38-14129</t>
  </si>
  <si>
    <t>46-38-14154</t>
  </si>
  <si>
    <t>46-38-10075</t>
  </si>
  <si>
    <t>46-38-8404</t>
  </si>
  <si>
    <t>46-38-8531</t>
  </si>
  <si>
    <t>46-38-12073</t>
  </si>
  <si>
    <t>46-38-14187</t>
  </si>
  <si>
    <t>46-38-14235</t>
  </si>
  <si>
    <t>46-38-14236</t>
  </si>
  <si>
    <t>46-38-14237</t>
  </si>
  <si>
    <t>46-38-14240</t>
  </si>
  <si>
    <t>46-38-10122</t>
  </si>
  <si>
    <t>Bounty</t>
  </si>
  <si>
    <t>Samarskya Lydia</t>
  </si>
  <si>
    <t>Little quick fire</t>
  </si>
  <si>
    <t>Raspberry pink</t>
  </si>
  <si>
    <t>Black Barlow</t>
  </si>
  <si>
    <t>Schneewittchen</t>
  </si>
  <si>
    <t>Blue Angel</t>
  </si>
  <si>
    <t>Fire and Ice</t>
  </si>
  <si>
    <t>Lakeside Dragonfly</t>
  </si>
  <si>
    <t>Twilight</t>
  </si>
  <si>
    <t>Color Flash Lime</t>
  </si>
  <si>
    <t>Vision</t>
  </si>
  <si>
    <t>Maggie Daley</t>
  </si>
  <si>
    <t>Little Vision in Red</t>
  </si>
  <si>
    <t>Brautschleier</t>
  </si>
  <si>
    <t>Amerika</t>
  </si>
  <si>
    <t>Etna</t>
  </si>
  <si>
    <t>Fanal</t>
  </si>
  <si>
    <t>Gloria</t>
  </si>
  <si>
    <t>Peach Blossom</t>
  </si>
  <si>
    <t>Astilba</t>
  </si>
  <si>
    <t>Астильба</t>
  </si>
  <si>
    <t>Hyazinth</t>
  </si>
  <si>
    <t>Delft Lace</t>
  </si>
  <si>
    <t>Astrantia major</t>
  </si>
  <si>
    <t>Астранция крупная</t>
  </si>
  <si>
    <t>Aster novi-belgii</t>
  </si>
  <si>
    <t>Астра новобельгийская</t>
  </si>
  <si>
    <t>Bestseller</t>
  </si>
  <si>
    <t>Chicago Apache</t>
  </si>
  <si>
    <t>Double Yellow</t>
  </si>
  <si>
    <t>Elisabeth Salter</t>
  </si>
  <si>
    <t>Ice Carnival</t>
  </si>
  <si>
    <t>Lavender Deal</t>
  </si>
  <si>
    <t>Little Grapette</t>
  </si>
  <si>
    <t>Orange Nassau</t>
  </si>
  <si>
    <t>Schnickel Fritz</t>
  </si>
  <si>
    <t>Strawberry Candy</t>
  </si>
  <si>
    <t>Villa Vanilla</t>
  </si>
  <si>
    <t>Canadian Border Patrol</t>
  </si>
  <si>
    <t>Ulster Blue Dwarf</t>
  </si>
  <si>
    <t>Midnight Lady</t>
  </si>
  <si>
    <t>Dark Beauty</t>
  </si>
  <si>
    <t>Helenium</t>
  </si>
  <si>
    <t>Гелениум</t>
  </si>
  <si>
    <t>Apfelblûte</t>
  </si>
  <si>
    <t>Spiraea cinerea</t>
  </si>
  <si>
    <t>Спирея серая</t>
  </si>
  <si>
    <t>Grefsheim</t>
  </si>
  <si>
    <t>Rikugi Sakura</t>
  </si>
  <si>
    <t>Geum coccineum</t>
  </si>
  <si>
    <t>Borisii</t>
  </si>
  <si>
    <t>Walkers Low</t>
  </si>
  <si>
    <t>Floristan Violett</t>
  </si>
  <si>
    <t>Tradescantia andersoniana</t>
  </si>
  <si>
    <t>Традесканция Андерсона</t>
  </si>
  <si>
    <t>Tradescantia</t>
  </si>
  <si>
    <t>Традесканция</t>
  </si>
  <si>
    <t>Pink Chablis</t>
  </si>
  <si>
    <t>Blue Stone</t>
  </si>
  <si>
    <t>Caerulea Plena</t>
  </si>
  <si>
    <t>Innocence</t>
  </si>
  <si>
    <t>Sanguisorba officinalis</t>
  </si>
  <si>
    <t>Кровохлебка лекарственная</t>
  </si>
  <si>
    <t>Tanna</t>
  </si>
  <si>
    <t>Bilberry Ice</t>
  </si>
  <si>
    <t>Osprey</t>
  </si>
  <si>
    <t>Macs Double</t>
  </si>
  <si>
    <t>Ligularia przewalskii</t>
  </si>
  <si>
    <t>Бузульник Пржевальского</t>
  </si>
  <si>
    <t>Купальница европейская</t>
  </si>
  <si>
    <t>Eupatorium</t>
  </si>
  <si>
    <t>Посконник</t>
  </si>
  <si>
    <t>Trollius</t>
  </si>
  <si>
    <t>Купальница</t>
  </si>
  <si>
    <t>Lemon Queen</t>
  </si>
  <si>
    <t>Trollius chinensis</t>
  </si>
  <si>
    <t>Купальница китайская</t>
  </si>
  <si>
    <t>Golden Queen</t>
  </si>
  <si>
    <t>Eryngium alpinum</t>
  </si>
  <si>
    <t>Синеголовник альпийский</t>
  </si>
  <si>
    <t>Persicaria amplexicaulis</t>
  </si>
  <si>
    <t>Персикария свечевидная</t>
  </si>
  <si>
    <t>Speciosa</t>
  </si>
  <si>
    <t>Bärbel</t>
  </si>
  <si>
    <t>Charlotte</t>
  </si>
  <si>
    <t>J.C. Weguelin</t>
  </si>
  <si>
    <t>Zwanenburg Blue</t>
  </si>
  <si>
    <t>Pink Tanna</t>
  </si>
  <si>
    <t>Iris germanica</t>
  </si>
  <si>
    <t>Ирис германский</t>
  </si>
  <si>
    <t>Pumpkin Cheesecake</t>
  </si>
  <si>
    <t>Potentilla</t>
  </si>
  <si>
    <t>Лапчатка</t>
  </si>
  <si>
    <t>Vera Jameson</t>
  </si>
  <si>
    <t>Сумма предварительная</t>
  </si>
  <si>
    <t>Опт (50 тыс. ₽ - 200 тыс. ₽)</t>
  </si>
  <si>
    <t>Крупный опт (≥200 тыс. ₽)</t>
  </si>
  <si>
    <t>Общая сумма заказа в рублях</t>
  </si>
  <si>
    <t>количество растений</t>
  </si>
  <si>
    <t>итоговая сумма за растения</t>
  </si>
  <si>
    <t>Оплата в рублях.</t>
  </si>
  <si>
    <t>Саженцы с ОКС упакованы по 25 шт. в пучок, 3/х летки по 10 шт. в пучок.</t>
  </si>
  <si>
    <t>Многолетники с ОКС упаковываны по 25 шт. в перфорированный пакет.</t>
  </si>
  <si>
    <t>шт, количество растений</t>
  </si>
  <si>
    <r>
      <t xml:space="preserve">Подпишитесь на наши каналы в </t>
    </r>
    <r>
      <rPr>
        <b/>
        <sz val="9"/>
        <rFont val="Arial"/>
        <family val="2"/>
        <charset val="204"/>
      </rPr>
      <t>MAX и Telegram</t>
    </r>
    <r>
      <rPr>
        <sz val="9"/>
        <rFont val="Arial"/>
        <family val="2"/>
        <charset val="204"/>
      </rPr>
      <t>, чтобы всегда быть в курсе последних новостей, предложений и акций:</t>
    </r>
  </si>
  <si>
    <t>ПРОДАНО</t>
  </si>
  <si>
    <t>Аванс для бронирования: 50%, оплата перед отгрузкой 50%</t>
  </si>
  <si>
    <t>Перейти в калькулятор   &lt;&lt;&lt;&lt;&lt;&lt;</t>
  </si>
  <si>
    <t>на р/счет</t>
  </si>
  <si>
    <t>Сопутствующие товары</t>
  </si>
  <si>
    <t>Контейнеры</t>
  </si>
  <si>
    <t>3л. d19см h15см    </t>
  </si>
  <si>
    <t>Контейнер черный  </t>
  </si>
  <si>
    <t xml:space="preserve">46-440-0003 </t>
  </si>
  <si>
    <t xml:space="preserve">46-215-0003 </t>
  </si>
  <si>
    <t>5л.</t>
  </si>
  <si>
    <t>10л. d28см h22,5см    </t>
  </si>
  <si>
    <t xml:space="preserve">46-440-0004 </t>
  </si>
  <si>
    <r>
      <t xml:space="preserve">заказ &lt;20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</t>
    </r>
  </si>
  <si>
    <r>
      <t xml:space="preserve">заказ ≥20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ОПТ-3%</t>
    </r>
  </si>
  <si>
    <r>
      <t xml:space="preserve">заказ &lt;20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ОПТ-9%</t>
    </r>
  </si>
  <si>
    <r>
      <t xml:space="preserve">заказ ≥20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ОПТ-15%</t>
    </r>
  </si>
  <si>
    <t>Blaue Lagune</t>
  </si>
  <si>
    <t>Brigitte</t>
  </si>
  <si>
    <t>Герань гималайская</t>
  </si>
  <si>
    <r>
      <t>* Цены в прайсе указаны при оплате наличными в кассу.</t>
    </r>
    <r>
      <rPr>
        <b/>
        <sz val="10"/>
        <color rgb="FFC00000"/>
        <rFont val="Calibri"/>
        <family val="2"/>
        <charset val="204"/>
        <scheme val="minor"/>
      </rPr>
      <t xml:space="preserve"> При оплате по безналу выберете в калькуляторе способ оплаты на р/счет.</t>
    </r>
  </si>
  <si>
    <t>При полной оплате заказа до 25 августа 2026 года предоставляется скидка 5%.</t>
  </si>
  <si>
    <t>https://sadovaypalitra.ru/</t>
  </si>
  <si>
    <t>Отдел продаж</t>
  </si>
  <si>
    <t>+7(925) 022-88-21</t>
  </si>
  <si>
    <t>+7(925) 023-18-95</t>
  </si>
  <si>
    <t>BR 0+1+1 1-2 tak</t>
  </si>
  <si>
    <t>BR 0+1+1 3-4 tak</t>
  </si>
  <si>
    <t>BR 0+1+1 5-6 tak</t>
  </si>
  <si>
    <t>Radiata</t>
  </si>
  <si>
    <t>Big Ben</t>
  </si>
  <si>
    <t>Dentelle de Gorron</t>
  </si>
  <si>
    <t>Fraise Melba</t>
  </si>
  <si>
    <t>BR 0+1+1 2 tak</t>
  </si>
  <si>
    <t>Little Rosy</t>
  </si>
  <si>
    <t>Sundae Fraise</t>
  </si>
  <si>
    <t>Vanille Fraise</t>
  </si>
  <si>
    <t>46-38-14791</t>
  </si>
  <si>
    <t>46-38-15989</t>
  </si>
  <si>
    <t>46-38-12821</t>
  </si>
  <si>
    <t>46-38-15988</t>
  </si>
  <si>
    <t>46-38-12825</t>
  </si>
  <si>
    <t>46-38-12831</t>
  </si>
  <si>
    <t>46-38-14589</t>
  </si>
  <si>
    <t>46-38-10955</t>
  </si>
  <si>
    <t>46-38-15512</t>
  </si>
  <si>
    <t>46-38-15991</t>
  </si>
  <si>
    <t>46-38-16110</t>
  </si>
  <si>
    <t>46-38-10873</t>
  </si>
  <si>
    <t>46-38-15094</t>
  </si>
  <si>
    <t>46-38-15990</t>
  </si>
  <si>
    <t>46-38-14794</t>
  </si>
  <si>
    <t>46-38-15513</t>
  </si>
  <si>
    <t>46-38-14601</t>
  </si>
  <si>
    <t>46-38-12093</t>
  </si>
  <si>
    <t>46-38-10968</t>
  </si>
  <si>
    <t>46-38-14606</t>
  </si>
  <si>
    <t>46-38-10842</t>
  </si>
  <si>
    <t>46-38-10840</t>
  </si>
  <si>
    <t>Аквилегия/Водосбор/Орлики</t>
  </si>
  <si>
    <t>Aquilegia</t>
  </si>
  <si>
    <t>Nora Barlow</t>
  </si>
  <si>
    <t>Burgundy Red</t>
  </si>
  <si>
    <t>Deutschland</t>
  </si>
  <si>
    <t>Астильба арендса</t>
  </si>
  <si>
    <t>Anita Pfeifer</t>
  </si>
  <si>
    <t>Elizabeth Bloom</t>
  </si>
  <si>
    <t>Federsee</t>
  </si>
  <si>
    <t>Feuer</t>
  </si>
  <si>
    <t>Gloria Purpurea</t>
  </si>
  <si>
    <t>Glut</t>
  </si>
  <si>
    <t>Granat</t>
  </si>
  <si>
    <t>Irrlicht</t>
  </si>
  <si>
    <t>Kvele</t>
  </si>
  <si>
    <t>Rhythm and Beat</t>
  </si>
  <si>
    <t>Rhythm and Blues</t>
  </si>
  <si>
    <t>Rotlicht</t>
  </si>
  <si>
    <t>Sister Theresa</t>
  </si>
  <si>
    <t>Snowdrift</t>
  </si>
  <si>
    <t>Spartan</t>
  </si>
  <si>
    <t>Weisse Gloria</t>
  </si>
  <si>
    <t>Spotlight</t>
  </si>
  <si>
    <t>Vision in Pink</t>
  </si>
  <si>
    <t>Астильба тунберга</t>
  </si>
  <si>
    <t>Astilba tunbergii</t>
  </si>
  <si>
    <t>Prof.v/dWielen</t>
  </si>
  <si>
    <t>Straussenfeder</t>
  </si>
  <si>
    <t>Dusseldorf</t>
  </si>
  <si>
    <t>Gladstone</t>
  </si>
  <si>
    <t>Mainz</t>
  </si>
  <si>
    <t>Queen Alexandra</t>
  </si>
  <si>
    <t>Queen of Holland</t>
  </si>
  <si>
    <t>Rheinland</t>
  </si>
  <si>
    <t>Vesuvius</t>
  </si>
  <si>
    <t>Washington</t>
  </si>
  <si>
    <t>Apollo</t>
  </si>
  <si>
    <t>Barrs Pink</t>
  </si>
  <si>
    <t>Kristina</t>
  </si>
  <si>
    <t>Peter Harrison</t>
  </si>
  <si>
    <t>Schneekissen</t>
  </si>
  <si>
    <t>Snowsprite</t>
  </si>
  <si>
    <t>Alice Haslam</t>
  </si>
  <si>
    <t>Jenny</t>
  </si>
  <si>
    <t>Milka</t>
  </si>
  <si>
    <t>Patricia Ballard</t>
  </si>
  <si>
    <t>Royal Ruby</t>
  </si>
  <si>
    <t>Sarah Ballard</t>
  </si>
  <si>
    <t>Winston Churchil</t>
  </si>
  <si>
    <t>Diamonds White</t>
  </si>
  <si>
    <t>Pink Pride</t>
  </si>
  <si>
    <t>Venice</t>
  </si>
  <si>
    <t>Jack Frost</t>
  </si>
  <si>
    <t>Osiris Cafe Noir</t>
  </si>
  <si>
    <t>Britt-Marie Crawford</t>
  </si>
  <si>
    <t>Вероника колосистая</t>
  </si>
  <si>
    <t>Crimson Curls</t>
  </si>
  <si>
    <t>Miracle</t>
  </si>
  <si>
    <t>Obsidian</t>
  </si>
  <si>
    <t>Plum Pudding</t>
  </si>
  <si>
    <t>Velvet Night</t>
  </si>
  <si>
    <t>Гейхера трясунковидная</t>
  </si>
  <si>
    <t>Heuchera brizoides</t>
  </si>
  <si>
    <t>Pluie de Feu</t>
  </si>
  <si>
    <t>Bandera</t>
  </si>
  <si>
    <t>Moerheim Beauty</t>
  </si>
  <si>
    <t>Гелениум гибридный</t>
  </si>
  <si>
    <t>Helenium hybridum</t>
  </si>
  <si>
    <t>Wesergold</t>
  </si>
  <si>
    <t>Гелениум Осенний</t>
  </si>
  <si>
    <t>Helenium autumnale</t>
  </si>
  <si>
    <t>Fuego</t>
  </si>
  <si>
    <t>Johnsons Blue</t>
  </si>
  <si>
    <t>Khan</t>
  </si>
  <si>
    <t>Orion</t>
  </si>
  <si>
    <t>Raven</t>
  </si>
  <si>
    <t>Try monster</t>
  </si>
  <si>
    <t>Geranium himalayense</t>
  </si>
  <si>
    <t xml:space="preserve">Plenum (Birch Double) </t>
  </si>
  <si>
    <t>Plenum</t>
  </si>
  <si>
    <t>Kashmir Pink</t>
  </si>
  <si>
    <t>New Hampshire Purple</t>
  </si>
  <si>
    <t>Bevan's Variety</t>
  </si>
  <si>
    <t>Гравилат красноцветковый</t>
  </si>
  <si>
    <t>Cherry Garden</t>
  </si>
  <si>
    <t>Concord Crunch</t>
  </si>
  <si>
    <t>Gulls Wing</t>
  </si>
  <si>
    <t>Pink Parfait</t>
  </si>
  <si>
    <t>Orange Shariot</t>
  </si>
  <si>
    <t>Beverly Sills</t>
  </si>
  <si>
    <t>Stepping Out</t>
  </si>
  <si>
    <t>Wabash</t>
  </si>
  <si>
    <t>Babylon</t>
  </si>
  <si>
    <t>Butterscotch Fizz</t>
  </si>
  <si>
    <t>Caesars Brother</t>
  </si>
  <si>
    <t>Double Standard</t>
  </si>
  <si>
    <t>Drink Your Tea</t>
  </si>
  <si>
    <t>Ginger Twist</t>
  </si>
  <si>
    <t>Grosser Wein</t>
  </si>
  <si>
    <t>Kabluey</t>
  </si>
  <si>
    <t>Koboom</t>
  </si>
  <si>
    <t>Moon Silk</t>
  </si>
  <si>
    <t>Night Breeze</t>
  </si>
  <si>
    <t>Not Quite White</t>
  </si>
  <si>
    <t>Purple Flow</t>
  </si>
  <si>
    <t>Rigamarole</t>
  </si>
  <si>
    <t>Arnhem</t>
  </si>
  <si>
    <t>Orange Princess</t>
  </si>
  <si>
    <t>Trollius europeus</t>
  </si>
  <si>
    <t>Flambeau</t>
  </si>
  <si>
    <t>William Rollison</t>
  </si>
  <si>
    <t>Burgundy Love</t>
  </si>
  <si>
    <t>Crimson Pirate</t>
  </si>
  <si>
    <t>Diva's Choice</t>
  </si>
  <si>
    <t>Ed Murray</t>
  </si>
  <si>
    <t>Stella De Ore</t>
  </si>
  <si>
    <t>Voodoo Dancer</t>
  </si>
  <si>
    <t>Лилейник в ассортименте</t>
  </si>
  <si>
    <t>Hemerocallis hybride</t>
  </si>
  <si>
    <t>Croftway Pink</t>
  </si>
  <si>
    <t>Нивянник великолепный</t>
  </si>
  <si>
    <t>Leucanthemum superbum</t>
  </si>
  <si>
    <t>Goldsmith</t>
  </si>
  <si>
    <t>Autumn Joy</t>
  </si>
  <si>
    <t>Carl</t>
  </si>
  <si>
    <t>Diamond Edge</t>
  </si>
  <si>
    <t>Summer Surprise</t>
  </si>
  <si>
    <t>Очиток большой</t>
  </si>
  <si>
    <t>Sedum telephium</t>
  </si>
  <si>
    <t>Munstead Dark Red</t>
  </si>
  <si>
    <t>Rosaly</t>
  </si>
  <si>
    <t>Sedum hybrida</t>
  </si>
  <si>
    <t>Hab Gray</t>
  </si>
  <si>
    <t>Персикария мелкоголовая</t>
  </si>
  <si>
    <t>Persicaria microcephala</t>
  </si>
  <si>
    <t>Purple Fantasy</t>
  </si>
  <si>
    <t>Fat Domino</t>
  </si>
  <si>
    <t>Orange Field</t>
  </si>
  <si>
    <t>Riesenschirm</t>
  </si>
  <si>
    <t>Посконник сомнительный</t>
  </si>
  <si>
    <t>Eupatorium dubium</t>
  </si>
  <si>
    <t>Little Joe</t>
  </si>
  <si>
    <t>Просо прутиевидное (Panicum virgatum Heavy Metal BR)</t>
  </si>
  <si>
    <t>Heavy Metal</t>
  </si>
  <si>
    <t>Рудбекия</t>
  </si>
  <si>
    <t>Rudbeckia</t>
  </si>
  <si>
    <t>Toto Gold</t>
  </si>
  <si>
    <t>Ocean Blue</t>
  </si>
  <si>
    <t>Concord Grape</t>
  </si>
  <si>
    <t>Тысячелистник</t>
  </si>
  <si>
    <t>Achillea</t>
  </si>
  <si>
    <t>Coronation Gold</t>
  </si>
  <si>
    <t>Moonshine</t>
  </si>
  <si>
    <t>Weisses Wunder</t>
  </si>
  <si>
    <t>Antioch</t>
  </si>
  <si>
    <t>Big Daddy</t>
  </si>
  <si>
    <t>Bressingham Blue</t>
  </si>
  <si>
    <t>Fortunei Hyacinthina</t>
  </si>
  <si>
    <t>Krossa Regal</t>
  </si>
  <si>
    <t>46-38-13972</t>
  </si>
  <si>
    <t>46-38-13977</t>
  </si>
  <si>
    <t>46-38-10031</t>
  </si>
  <si>
    <t>46-38-13995</t>
  </si>
  <si>
    <t>46-38-8562</t>
  </si>
  <si>
    <t>46-38-8381</t>
  </si>
  <si>
    <t>46-38-8523</t>
  </si>
  <si>
    <t>46-38-3419</t>
  </si>
  <si>
    <t>46-38-13996</t>
  </si>
  <si>
    <t>46-38-3407</t>
  </si>
  <si>
    <t>46-38-13999</t>
  </si>
  <si>
    <t>46-38-10032</t>
  </si>
  <si>
    <t>46-38-14018</t>
  </si>
  <si>
    <t>46-38-10033</t>
  </si>
  <si>
    <t>46-38-14001</t>
  </si>
  <si>
    <t>46-38-14002</t>
  </si>
  <si>
    <t>46-38-10036</t>
  </si>
  <si>
    <t>46-38-10490</t>
  </si>
  <si>
    <t>46-38-10037</t>
  </si>
  <si>
    <t>46-38-14005</t>
  </si>
  <si>
    <t>46-38-14006</t>
  </si>
  <si>
    <t>46-38-14008</t>
  </si>
  <si>
    <t>46-38-14009</t>
  </si>
  <si>
    <t>46-38-14010</t>
  </si>
  <si>
    <t>46-38-3409</t>
  </si>
  <si>
    <t>46-38-14011</t>
  </si>
  <si>
    <t>46-38-14012</t>
  </si>
  <si>
    <t>46-38-14014</t>
  </si>
  <si>
    <t>46-38-14015</t>
  </si>
  <si>
    <t>46-38-14024</t>
  </si>
  <si>
    <t>46-38-13994</t>
  </si>
  <si>
    <t>46-38-13993</t>
  </si>
  <si>
    <t>46-38-10038</t>
  </si>
  <si>
    <t>46-38-14021</t>
  </si>
  <si>
    <t>46-38-8293</t>
  </si>
  <si>
    <t>46-38-14020</t>
  </si>
  <si>
    <t>46-38-3411</t>
  </si>
  <si>
    <t>46-38-14023</t>
  </si>
  <si>
    <t>46-38-14026</t>
  </si>
  <si>
    <t>46-38-14027</t>
  </si>
  <si>
    <t>46-38-14028</t>
  </si>
  <si>
    <t>46-38-10039</t>
  </si>
  <si>
    <t>46-38-10491</t>
  </si>
  <si>
    <t>46-38-14030</t>
  </si>
  <si>
    <t>46-38-14032</t>
  </si>
  <si>
    <t>46-38-14035</t>
  </si>
  <si>
    <t>46-38-14037</t>
  </si>
  <si>
    <t>46-38-14038</t>
  </si>
  <si>
    <t>46-38-8296</t>
  </si>
  <si>
    <t>46-38-8295</t>
  </si>
  <si>
    <t>46-38-14039</t>
  </si>
  <si>
    <t>46-38-8383</t>
  </si>
  <si>
    <t>46-38-14048</t>
  </si>
  <si>
    <t>46-38-12290</t>
  </si>
  <si>
    <t>46-38-14042</t>
  </si>
  <si>
    <t>46-38-14045</t>
  </si>
  <si>
    <t>46-38-8388</t>
  </si>
  <si>
    <t>46-38-10045</t>
  </si>
  <si>
    <t>46-38-8297</t>
  </si>
  <si>
    <t>46-38-8389</t>
  </si>
  <si>
    <t>46-38-8386</t>
  </si>
  <si>
    <t>46-38-8387</t>
  </si>
  <si>
    <t>46-38-4886</t>
  </si>
  <si>
    <t>46-38-14053</t>
  </si>
  <si>
    <t>46-38-14054</t>
  </si>
  <si>
    <t>46-38-14067</t>
  </si>
  <si>
    <t>46-38-14062</t>
  </si>
  <si>
    <t>46-38-14064</t>
  </si>
  <si>
    <t>46-38-14065</t>
  </si>
  <si>
    <t>46-38-10046</t>
  </si>
  <si>
    <t>46-38-8299</t>
  </si>
  <si>
    <t>46-38-4887</t>
  </si>
  <si>
    <t>46-38-10047</t>
  </si>
  <si>
    <t>46-38-14073</t>
  </si>
  <si>
    <t>46-38-8391</t>
  </si>
  <si>
    <t>46-38-14076</t>
  </si>
  <si>
    <t>46-38-14077</t>
  </si>
  <si>
    <t>46-38-8394</t>
  </si>
  <si>
    <t>46-38-14079</t>
  </si>
  <si>
    <t>46-38-8396</t>
  </si>
  <si>
    <t>46-38-14080</t>
  </si>
  <si>
    <t>46-38-10051</t>
  </si>
  <si>
    <t>46-38-14088</t>
  </si>
  <si>
    <t>46-38-10053</t>
  </si>
  <si>
    <t>46-38-10054</t>
  </si>
  <si>
    <t>46-38-8527</t>
  </si>
  <si>
    <t>46-38-14091</t>
  </si>
  <si>
    <t>46-38-10056</t>
  </si>
  <si>
    <t>46-38-4925</t>
  </si>
  <si>
    <t>46-38-14094</t>
  </si>
  <si>
    <t>46-38-10059</t>
  </si>
  <si>
    <t>46-38-10062</t>
  </si>
  <si>
    <t>46-38-14103</t>
  </si>
  <si>
    <t>46-38-14104</t>
  </si>
  <si>
    <t>46-38-8399</t>
  </si>
  <si>
    <t>46-38-14115</t>
  </si>
  <si>
    <t>46-38-14107</t>
  </si>
  <si>
    <t>46-38-14112</t>
  </si>
  <si>
    <t>46-38-14111</t>
  </si>
  <si>
    <t>46-38-4889</t>
  </si>
  <si>
    <t>46-38-14117</t>
  </si>
  <si>
    <t>46-38-10063</t>
  </si>
  <si>
    <t>46-38-14124</t>
  </si>
  <si>
    <t>46-38-14128</t>
  </si>
  <si>
    <t>46-38-10064</t>
  </si>
  <si>
    <t>46-38-14133</t>
  </si>
  <si>
    <t>46-38-14134</t>
  </si>
  <si>
    <t>46-38-4926</t>
  </si>
  <si>
    <t>46-38-8401</t>
  </si>
  <si>
    <t>46-38-14401</t>
  </si>
  <si>
    <t>46-38-8402</t>
  </si>
  <si>
    <t>46-38-14402</t>
  </si>
  <si>
    <t>46-38-8547</t>
  </si>
  <si>
    <t>46-38-11654</t>
  </si>
  <si>
    <t>46-38-14403</t>
  </si>
  <si>
    <t>46-38-8403</t>
  </si>
  <si>
    <t>46-38-6247</t>
  </si>
  <si>
    <t>46-38-6252</t>
  </si>
  <si>
    <t>46-38-14147</t>
  </si>
  <si>
    <t>46-38-14161</t>
  </si>
  <si>
    <t>46-38-14145</t>
  </si>
  <si>
    <t>46-38-14155</t>
  </si>
  <si>
    <t>46-38-14162</t>
  </si>
  <si>
    <t>46-38-14163</t>
  </si>
  <si>
    <t>46-38-14148</t>
  </si>
  <si>
    <t>46-38-14164</t>
  </si>
  <si>
    <t>46-38-14160</t>
  </si>
  <si>
    <t>46-38-14158</t>
  </si>
  <si>
    <t>46-38-14151</t>
  </si>
  <si>
    <t>46-38-14404</t>
  </si>
  <si>
    <t>46-38-14152</t>
  </si>
  <si>
    <t>46-38-14156</t>
  </si>
  <si>
    <t>46-38-10072</t>
  </si>
  <si>
    <t>46-38-8529</t>
  </si>
  <si>
    <t>46-38-14181</t>
  </si>
  <si>
    <t>46-38-10074</t>
  </si>
  <si>
    <t>46-38-14800</t>
  </si>
  <si>
    <t>46-38-10076</t>
  </si>
  <si>
    <t>46-38-10077</t>
  </si>
  <si>
    <t>46-38-10078</t>
  </si>
  <si>
    <t>46-38-14184</t>
  </si>
  <si>
    <t>46-38-14186</t>
  </si>
  <si>
    <t>46-38-8407</t>
  </si>
  <si>
    <t>46-38-10083</t>
  </si>
  <si>
    <t>46-38-8408</t>
  </si>
  <si>
    <t>46-38-10488</t>
  </si>
  <si>
    <t>46-38-4923</t>
  </si>
  <si>
    <t>46-38-10087</t>
  </si>
  <si>
    <t>46-38-3392</t>
  </si>
  <si>
    <t>46-38-10088</t>
  </si>
  <si>
    <t>46-38-8411</t>
  </si>
  <si>
    <t>46-38-3413</t>
  </si>
  <si>
    <t>46-38-10091</t>
  </si>
  <si>
    <t>46-38-8412</t>
  </si>
  <si>
    <t>46-38-10093</t>
  </si>
  <si>
    <t>46-38-10094</t>
  </si>
  <si>
    <t>46-38-10097</t>
  </si>
  <si>
    <t>46-38-8414</t>
  </si>
  <si>
    <t>46-38-8415</t>
  </si>
  <si>
    <t>46-38-10098</t>
  </si>
  <si>
    <t>46-38-10101</t>
  </si>
  <si>
    <t>46-38-8418</t>
  </si>
  <si>
    <t>46-38-8419</t>
  </si>
  <si>
    <t>46-38-10105</t>
  </si>
  <si>
    <t>46-38-8532</t>
  </si>
  <si>
    <t>46-38-12083</t>
  </si>
  <si>
    <t>46-38-6249</t>
  </si>
  <si>
    <t>46-38-10106</t>
  </si>
  <si>
    <t>46-38-8533</t>
  </si>
  <si>
    <t>46-38-8420</t>
  </si>
  <si>
    <t>46-38-4927</t>
  </si>
  <si>
    <t>46-38-10111</t>
  </si>
  <si>
    <t>46-38-8620</t>
  </si>
  <si>
    <t>46-38-3400</t>
  </si>
  <si>
    <t>46-38-14211</t>
  </si>
  <si>
    <t>46-38-14212</t>
  </si>
  <si>
    <t>46-38-8422</t>
  </si>
  <si>
    <t>46-38-14213</t>
  </si>
  <si>
    <t>46-38-14214</t>
  </si>
  <si>
    <t>46-38-14802</t>
  </si>
  <si>
    <t>46-38-12078</t>
  </si>
  <si>
    <t>46-38-12082</t>
  </si>
  <si>
    <t>46-38-8425</t>
  </si>
  <si>
    <t>46-38-14220</t>
  </si>
  <si>
    <t>46-38-14225</t>
  </si>
  <si>
    <t>46-38-14224</t>
  </si>
  <si>
    <t>46-38-14226</t>
  </si>
  <si>
    <t>46-38-14227</t>
  </si>
  <si>
    <t>46-38-8424</t>
  </si>
  <si>
    <t>46-38-14229</t>
  </si>
  <si>
    <t>46-38-14231</t>
  </si>
  <si>
    <t>46-38-10116</t>
  </si>
  <si>
    <t>46-38-10117</t>
  </si>
  <si>
    <t>46-38-8534</t>
  </si>
  <si>
    <t>46-38-14234</t>
  </si>
  <si>
    <t>46-38-10118</t>
  </si>
  <si>
    <t>46-38-10119</t>
  </si>
  <si>
    <t>46-38-14242</t>
  </si>
  <si>
    <t>46-38-10496</t>
  </si>
  <si>
    <t>46-38-14238</t>
  </si>
  <si>
    <t>46-38-14239</t>
  </si>
  <si>
    <t>46-38-14243</t>
  </si>
  <si>
    <t>46-38-14241</t>
  </si>
  <si>
    <t>46-38-10497</t>
  </si>
  <si>
    <t>46-38-8426</t>
  </si>
  <si>
    <t>46-38-14250</t>
  </si>
  <si>
    <t>46-38-3395</t>
  </si>
  <si>
    <t>46-38-8538</t>
  </si>
  <si>
    <t>46-38-8427</t>
  </si>
  <si>
    <t>46-38-4908</t>
  </si>
  <si>
    <t>46-38-8304</t>
  </si>
  <si>
    <t>46-38-8307</t>
  </si>
  <si>
    <t>46-38-10498</t>
  </si>
  <si>
    <t>46-38-8432</t>
  </si>
  <si>
    <t>46-38-10126</t>
  </si>
  <si>
    <t>46-38-8433</t>
  </si>
  <si>
    <t>46-38-10499</t>
  </si>
  <si>
    <t>46-38-10133</t>
  </si>
  <si>
    <t>BR 30-40 0+1+1</t>
  </si>
  <si>
    <t>BR 40-60 0+1+1</t>
  </si>
  <si>
    <t>BR 60-80 0+1+1</t>
  </si>
  <si>
    <t>Ива матсудана</t>
  </si>
  <si>
    <t>Majak</t>
  </si>
  <si>
    <t>Hakuro-nishiki</t>
  </si>
  <si>
    <t>Abbotswood</t>
  </si>
  <si>
    <t>BR 20-30 0+1+1</t>
  </si>
  <si>
    <t>Рябинник рябинолистный</t>
  </si>
  <si>
    <t>Sorbaria sorbifolia</t>
  </si>
  <si>
    <t>Sem</t>
  </si>
  <si>
    <t>Dart's Red</t>
  </si>
  <si>
    <t>BR 10-20 0+1+1</t>
  </si>
  <si>
    <t>Чубушник виргинский (Philadelphus virginalis Virginal BR 40-60 0+1+1)</t>
  </si>
  <si>
    <t>Пион гибридный</t>
  </si>
  <si>
    <t>Paeonia hybrida</t>
  </si>
  <si>
    <t>Christmas Velvet</t>
  </si>
  <si>
    <t>BR 2-3 eye</t>
  </si>
  <si>
    <t>BR 3-5 eye</t>
  </si>
  <si>
    <t>Command Performance</t>
  </si>
  <si>
    <t>Coral Charm</t>
  </si>
  <si>
    <t>Coral Sunset</t>
  </si>
  <si>
    <t>Diana Parks</t>
  </si>
  <si>
    <t>Lois Choice</t>
  </si>
  <si>
    <t>Lorelei</t>
  </si>
  <si>
    <t>Mackanic Grand</t>
  </si>
  <si>
    <t>Many Happy Returns</t>
  </si>
  <si>
    <t>Moon over Barrington</t>
  </si>
  <si>
    <t>Red Charm</t>
  </si>
  <si>
    <t>Пион Ито-гибрид</t>
  </si>
  <si>
    <t>Paeonia itoh-hybrid</t>
  </si>
  <si>
    <t>Bartzella</t>
  </si>
  <si>
    <t>Canary Brilliants</t>
  </si>
  <si>
    <t>Cora Louise</t>
  </si>
  <si>
    <t>First Arrival</t>
  </si>
  <si>
    <t>Garden treasure</t>
  </si>
  <si>
    <t>Hillary</t>
  </si>
  <si>
    <t>Julia</t>
  </si>
  <si>
    <t>Juliska</t>
  </si>
  <si>
    <t>Old Rose Dandy</t>
  </si>
  <si>
    <t>Singing In The Rain</t>
  </si>
  <si>
    <t>Sonoma Halo</t>
  </si>
  <si>
    <t>Пион молочноцветковый</t>
  </si>
  <si>
    <t>Paeonia lactiflora</t>
  </si>
  <si>
    <t>Alexander Fleming</t>
  </si>
  <si>
    <t>Alertie</t>
  </si>
  <si>
    <t>Angel Cheeks</t>
  </si>
  <si>
    <t>Celebrity</t>
  </si>
  <si>
    <t>Claire de Lune</t>
  </si>
  <si>
    <t>Dinner Plate</t>
  </si>
  <si>
    <t>Do Tell</t>
  </si>
  <si>
    <t>Duchesse de Nemours</t>
  </si>
  <si>
    <t>Emma Klehm</t>
  </si>
  <si>
    <t>Felix Crousse</t>
  </si>
  <si>
    <t>Florence Nicholls</t>
  </si>
  <si>
    <t>Francoise Ortegat</t>
  </si>
  <si>
    <t>Gay Paree</t>
  </si>
  <si>
    <t>Gilbert Barthelot</t>
  </si>
  <si>
    <t>Green Halo</t>
  </si>
  <si>
    <t>Henry Bockstoce</t>
  </si>
  <si>
    <t>Highlight</t>
  </si>
  <si>
    <t>Inspecteur Lavergne</t>
  </si>
  <si>
    <t>Jacorma</t>
  </si>
  <si>
    <t>Jadwiga</t>
  </si>
  <si>
    <t>Kansas</t>
  </si>
  <si>
    <t>Lady Anna</t>
  </si>
  <si>
    <t>Lancaster Imp</t>
  </si>
  <si>
    <t>Madame Claude Tain</t>
  </si>
  <si>
    <t>Miss America</t>
  </si>
  <si>
    <t>Monsieur Jules Elie</t>
  </si>
  <si>
    <t>Myrtle Gentry</t>
  </si>
  <si>
    <t>Peter Brand</t>
  </si>
  <si>
    <t>Pink Giant</t>
  </si>
  <si>
    <t>Pink Hawaiian Coral</t>
  </si>
  <si>
    <t>Raspberry Sundae</t>
  </si>
  <si>
    <t>Sarah Bernhardt</t>
  </si>
  <si>
    <t>Shirley Temple</t>
  </si>
  <si>
    <t>Sorbet</t>
  </si>
  <si>
    <t>Top Brass</t>
  </si>
  <si>
    <t>Top Hat</t>
  </si>
  <si>
    <t>Vogue</t>
  </si>
  <si>
    <t>White Cap</t>
  </si>
  <si>
    <t>46-38-12452</t>
  </si>
  <si>
    <t>46-38-15092</t>
  </si>
  <si>
    <t>46-38-10885</t>
  </si>
  <si>
    <t>46-38-10888</t>
  </si>
  <si>
    <t>46-38-10889</t>
  </si>
  <si>
    <t>46-38-10892</t>
  </si>
  <si>
    <t>46-38-12868</t>
  </si>
  <si>
    <t>46-38-15992</t>
  </si>
  <si>
    <t>46-38-12460</t>
  </si>
  <si>
    <t>46-38-12865</t>
  </si>
  <si>
    <t>46-38-15474</t>
  </si>
  <si>
    <t>46-38-12470</t>
  </si>
  <si>
    <t>46-38-15508</t>
  </si>
  <si>
    <t>46-38-12468</t>
  </si>
  <si>
    <t>46-38-11708</t>
  </si>
  <si>
    <t>46-38-15087</t>
  </si>
  <si>
    <t>46-38-14632</t>
  </si>
  <si>
    <t>46-38-12477</t>
  </si>
  <si>
    <t>46-38-13555</t>
  </si>
  <si>
    <t>46-38-10976</t>
  </si>
  <si>
    <t>46-38-12475</t>
  </si>
  <si>
    <t>46-38-12479</t>
  </si>
  <si>
    <t>46-38-10905</t>
  </si>
  <si>
    <t>46-38-12482</t>
  </si>
  <si>
    <t>46-38-14644</t>
  </si>
  <si>
    <t>46-38-15107</t>
  </si>
  <si>
    <t>46-38-10855</t>
  </si>
  <si>
    <t>46-38-13556</t>
  </si>
  <si>
    <t>46-38-12489</t>
  </si>
  <si>
    <t>46-38-12500</t>
  </si>
  <si>
    <t>46-38-14663</t>
  </si>
  <si>
    <t>46-38-14666</t>
  </si>
  <si>
    <t>46-38-12484</t>
  </si>
  <si>
    <t>46-38-16109</t>
  </si>
  <si>
    <t>46-38-14796</t>
  </si>
  <si>
    <t>46-38-15521</t>
  </si>
  <si>
    <t>46-38-14523</t>
  </si>
  <si>
    <t>46-38-14816</t>
  </si>
  <si>
    <t>46-38-14524</t>
  </si>
  <si>
    <t>46-38-14541</t>
  </si>
  <si>
    <t>46-38-15819</t>
  </si>
  <si>
    <t>46-38-14542</t>
  </si>
  <si>
    <t>46-38-14525</t>
  </si>
  <si>
    <t>46-38-14550</t>
  </si>
  <si>
    <t>46-38-15394</t>
  </si>
  <si>
    <t>46-38-15520</t>
  </si>
  <si>
    <t>46-38-15367</t>
  </si>
  <si>
    <t>46-38-14548</t>
  </si>
  <si>
    <t>46-38-14549</t>
  </si>
  <si>
    <t>46-38-14815</t>
  </si>
  <si>
    <t>46-38-14545</t>
  </si>
  <si>
    <t>46-38-14812</t>
  </si>
  <si>
    <t>46-38-14672</t>
  </si>
  <si>
    <t>46-38-15393</t>
  </si>
  <si>
    <t>46-38-14540</t>
  </si>
  <si>
    <t>46-38-14671</t>
  </si>
  <si>
    <t>46-38-14820</t>
  </si>
  <si>
    <t>46-38-15382</t>
  </si>
  <si>
    <t>46-38-14673</t>
  </si>
  <si>
    <t>46-38-14821</t>
  </si>
  <si>
    <t>46-38-14547</t>
  </si>
  <si>
    <t>46-38-14674</t>
  </si>
  <si>
    <t>46-38-15526</t>
  </si>
  <si>
    <t>46-38-14551</t>
  </si>
  <si>
    <t>46-38-14824</t>
  </si>
  <si>
    <t>46-38-14810</t>
  </si>
  <si>
    <t>46-38-14825</t>
  </si>
  <si>
    <t>46-38-14539</t>
  </si>
  <si>
    <t>46-38-14835</t>
  </si>
  <si>
    <t>46-38-15525</t>
  </si>
  <si>
    <t>46-38-14838</t>
  </si>
  <si>
    <t>46-38-14526</t>
  </si>
  <si>
    <t>46-38-15372</t>
  </si>
  <si>
    <t>46-38-14543</t>
  </si>
  <si>
    <t>46-38-14840</t>
  </si>
  <si>
    <t>46-38-14527</t>
  </si>
  <si>
    <t>46-38-14552</t>
  </si>
  <si>
    <t>46-38-15529</t>
  </si>
  <si>
    <t>46-38-14528</t>
  </si>
  <si>
    <t>46-38-15527</t>
  </si>
  <si>
    <t>46-38-14529</t>
  </si>
  <si>
    <t>46-38-14842</t>
  </si>
  <si>
    <t>46-38-14530</t>
  </si>
  <si>
    <t>46-38-15523</t>
  </si>
  <si>
    <t>46-38-15391</t>
  </si>
  <si>
    <t>46-38-14546</t>
  </si>
  <si>
    <t>46-38-15524</t>
  </si>
  <si>
    <t>46-38-15369</t>
  </si>
  <si>
    <t>46-38-14544</t>
  </si>
  <si>
    <t>46-38-15528</t>
  </si>
  <si>
    <t>46-38-14675</t>
  </si>
  <si>
    <t>46-38-14531</t>
  </si>
  <si>
    <t>46-38-14814</t>
  </si>
  <si>
    <t>46-38-14532</t>
  </si>
  <si>
    <t>46-38-14538</t>
  </si>
  <si>
    <t>46-38-14852</t>
  </si>
  <si>
    <t>46-38-14676</t>
  </si>
  <si>
    <t>46-38-14533</t>
  </si>
  <si>
    <t>46-38-14854</t>
  </si>
  <si>
    <t>46-38-15383</t>
  </si>
  <si>
    <t>46-38-14522</t>
  </si>
  <si>
    <t>46-38-15530</t>
  </si>
  <si>
    <t>46-38-14534</t>
  </si>
  <si>
    <t>46-38-15384</t>
  </si>
  <si>
    <t>46-38-14535</t>
  </si>
  <si>
    <t>46-38-15522</t>
  </si>
  <si>
    <t>46-38-14536</t>
  </si>
  <si>
    <t>46-38-14537</t>
  </si>
  <si>
    <t>АСТ ОКС, Р9</t>
  </si>
  <si>
    <t>ОКС_ Пионы</t>
  </si>
  <si>
    <t>ОКС_ Лиственные кустарники</t>
  </si>
  <si>
    <r>
      <rPr>
        <b/>
        <sz val="14"/>
        <rFont val="Calibri"/>
        <family val="2"/>
        <charset val="204"/>
        <scheme val="minor"/>
      </rPr>
      <t>ОКС</t>
    </r>
    <r>
      <rPr>
        <b/>
        <sz val="14"/>
        <color theme="1"/>
        <rFont val="Calibri"/>
        <family val="2"/>
        <scheme val="minor"/>
      </rPr>
      <t>_ Многолетние растения</t>
    </r>
  </si>
  <si>
    <t>ОКС_ Гортензии</t>
  </si>
  <si>
    <t>ОКС_ Многолетние растения</t>
  </si>
  <si>
    <t>Всего</t>
  </si>
  <si>
    <t>свободно</t>
  </si>
  <si>
    <t>Выдача октябрь-ноябрь 2026</t>
  </si>
  <si>
    <t>46-38-12829</t>
  </si>
  <si>
    <t>46-38-11632</t>
  </si>
  <si>
    <t>46-38-12830</t>
  </si>
  <si>
    <t>46-38-15103</t>
  </si>
  <si>
    <t>46-38-15428</t>
  </si>
  <si>
    <t>46-38-11639</t>
  </si>
  <si>
    <t>46-38-16491</t>
  </si>
  <si>
    <t>46-38-16492</t>
  </si>
  <si>
    <t>При покупке товаров ОКС - предложим контейнер С3 для пересадки на каждую позицию
со скидкой 50%</t>
  </si>
  <si>
    <t>46-38-16080</t>
  </si>
  <si>
    <t>46-38-16517</t>
  </si>
  <si>
    <t>нет</t>
  </si>
  <si>
    <r>
      <t xml:space="preserve">Предложение </t>
    </r>
    <r>
      <rPr>
        <b/>
        <sz val="20"/>
        <color rgb="FFC00000"/>
        <rFont val="Arial Black"/>
        <family val="2"/>
        <charset val="204"/>
      </rPr>
      <t>ОКС_осень 2026</t>
    </r>
  </si>
  <si>
    <r>
      <t>Выдача заказов: ОКС и пионы</t>
    </r>
    <r>
      <rPr>
        <sz val="11"/>
        <rFont val="Calibri"/>
        <family val="2"/>
        <charset val="204"/>
        <scheme val="minor"/>
      </rPr>
      <t xml:space="preserve"> - октябрь-ноябрь 2026</t>
    </r>
  </si>
  <si>
    <r>
      <t xml:space="preserve">Общий минимальный заказ 25 000 </t>
    </r>
    <r>
      <rPr>
        <b/>
        <sz val="11"/>
        <color rgb="FFC00000"/>
        <rFont val="Calibri"/>
        <family val="2"/>
        <charset val="204"/>
      </rPr>
      <t>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</si>
</sst>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,##0.00\ &quot;₽&quot;"/>
    <numFmt numFmtId="165" formatCode="#,##0\ &quot;₽&quot;"/>
    <numFmt numFmtId="166" formatCode="#,##0.00\ [$€-1];\-#,##0.00\ [$€-1]"/>
    <numFmt numFmtId="167" formatCode="_-* #,##0.00\ [$€-1]_-;\-* #,##0.00\ [$€-1]_-;_-* &quot;-&quot;??\ [$€-1]_-;_-@_-"/>
    <numFmt numFmtId="168" formatCode="0.0000"/>
    <numFmt numFmtId="169" formatCode="_-* #,##0\ [$₽-419]_-;\-* #,##0\ [$₽-419]_-;_-* &quot;-&quot;??\ [$₽-419]_-;_-@_-"/>
    <numFmt numFmtId="170" formatCode="#,##0_ ;\-#,##0\ "/>
    <numFmt numFmtId="171" formatCode="#,##0.00_ ;\-#,##0.00\ 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8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u/>
      <sz val="11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Courier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scheme val="minor"/>
    </font>
    <font>
      <sz val="11"/>
      <name val="Arial"/>
      <family val="2"/>
      <charset val="204"/>
    </font>
    <font>
      <sz val="11"/>
      <color theme="2"/>
      <name val="Calibri"/>
      <family val="2"/>
      <scheme val="minor"/>
    </font>
    <font>
      <sz val="9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b/>
      <i/>
      <sz val="11"/>
      <color rgb="FF3A3A3A"/>
      <name val="Bahnschrift SemiLight SemiConde"/>
      <family val="2"/>
      <charset val="204"/>
    </font>
    <font>
      <b/>
      <i/>
      <sz val="11"/>
      <color theme="1" tint="0.249977111117893"/>
      <name val="Bahnschrift SemiLight SemiConde"/>
      <family val="2"/>
      <charset val="204"/>
    </font>
    <font>
      <b/>
      <i/>
      <sz val="14"/>
      <color rgb="FF2D533A"/>
      <name val="Calibri"/>
      <family val="2"/>
      <charset val="204"/>
      <scheme val="minor"/>
    </font>
    <font>
      <sz val="10"/>
      <name val="MS Sans Serif"/>
      <family val="2"/>
      <charset val="238"/>
    </font>
    <font>
      <sz val="8"/>
      <name val="Calibri"/>
      <family val="2"/>
      <charset val="204"/>
      <scheme val="minor"/>
    </font>
    <font>
      <b/>
      <sz val="11"/>
      <name val="Arial"/>
      <family val="2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FF0000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0"/>
      <color indexed="8"/>
      <name val="Arial"/>
      <family val="2"/>
      <charset val="238"/>
    </font>
    <font>
      <sz val="10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20"/>
      <color theme="9" tint="-0.499984740745262"/>
      <name val="Arial Black"/>
      <family val="2"/>
      <charset val="204"/>
    </font>
    <font>
      <b/>
      <sz val="11"/>
      <name val="Arial"/>
      <family val="2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rgb="FFFF0000"/>
      <name val="Calibri"/>
      <family val="2"/>
      <charset val="204"/>
      <scheme val="minor"/>
    </font>
    <font>
      <b/>
      <i/>
      <sz val="11"/>
      <color rgb="FFFF0000"/>
      <name val="Bahnschrift SemiLight SemiConde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  <charset val="204"/>
    </font>
    <font>
      <sz val="11"/>
      <color theme="0" tint="-0.249977111117893"/>
      <name val="Calibri"/>
      <family val="2"/>
      <scheme val="minor"/>
    </font>
    <font>
      <b/>
      <sz val="13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4"/>
      <name val="Calibri"/>
      <family val="2"/>
      <scheme val="minor"/>
    </font>
    <font>
      <b/>
      <sz val="11"/>
      <color theme="9" tint="-0.49998474074526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u/>
      <sz val="14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</font>
    <font>
      <b/>
      <u/>
      <sz val="15"/>
      <color rgb="FF00B05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1"/>
      <color rgb="FF00B050"/>
      <name val="Calibri"/>
      <family val="2"/>
      <scheme val="minor"/>
    </font>
    <font>
      <b/>
      <sz val="15"/>
      <color rgb="FFC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b/>
      <sz val="20"/>
      <color rgb="FFC00000"/>
      <name val="Arial Black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9">
    <xf numFmtId="0" fontId="0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4" fillId="0" borderId="0" applyNumberFormat="0" applyFill="0" applyBorder="0" applyAlignment="0" applyProtection="0"/>
    <xf numFmtId="0" fontId="5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0" fontId="9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2" fillId="0" borderId="0" applyNumberFormat="0" applyFill="0" applyBorder="0" applyAlignment="0" applyProtection="0"/>
    <xf numFmtId="0" fontId="54" fillId="0" borderId="0">
      <alignment vertical="top"/>
    </xf>
    <xf numFmtId="0" fontId="52" fillId="0" borderId="0" applyNumberFormat="0" applyFill="0" applyBorder="0" applyAlignment="0" applyProtection="0"/>
    <xf numFmtId="0" fontId="71" fillId="0" borderId="0"/>
    <xf numFmtId="0" fontId="5" fillId="0" borderId="0"/>
  </cellStyleXfs>
  <cellXfs count="335">
    <xf numFmtId="0" fontId="0" fillId="0" borderId="0" xfId="0"/>
    <xf numFmtId="0" fontId="1" fillId="0" borderId="0" xfId="6" applyProtection="1">
      <protection locked="0"/>
    </xf>
    <xf numFmtId="0" fontId="1" fillId="0" borderId="0" xfId="6" applyAlignment="1" applyProtection="1">
      <alignment horizontal="center" vertical="center"/>
      <protection locked="0"/>
    </xf>
    <xf numFmtId="0" fontId="15" fillId="0" borderId="0" xfId="8" applyFont="1" applyFill="1" applyAlignment="1" applyProtection="1">
      <alignment horizontal="center" vertical="center"/>
      <protection locked="0"/>
    </xf>
    <xf numFmtId="0" fontId="21" fillId="2" borderId="4" xfId="6" applyFont="1" applyFill="1" applyBorder="1" applyProtection="1">
      <protection locked="0"/>
    </xf>
    <xf numFmtId="1" fontId="22" fillId="2" borderId="3" xfId="7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16" applyBorder="1"/>
    <xf numFmtId="0" fontId="1" fillId="0" borderId="9" xfId="16" applyBorder="1"/>
    <xf numFmtId="0" fontId="1" fillId="0" borderId="10" xfId="16" applyBorder="1"/>
    <xf numFmtId="0" fontId="1" fillId="0" borderId="0" xfId="16"/>
    <xf numFmtId="0" fontId="1" fillId="0" borderId="11" xfId="16" applyBorder="1"/>
    <xf numFmtId="0" fontId="1" fillId="0" borderId="12" xfId="16" applyBorder="1"/>
    <xf numFmtId="0" fontId="25" fillId="0" borderId="11" xfId="16" applyFont="1" applyBorder="1"/>
    <xf numFmtId="0" fontId="25" fillId="0" borderId="0" xfId="16" applyFont="1"/>
    <xf numFmtId="0" fontId="26" fillId="0" borderId="0" xfId="16" applyFont="1"/>
    <xf numFmtId="0" fontId="26" fillId="0" borderId="12" xfId="16" applyFont="1" applyBorder="1"/>
    <xf numFmtId="0" fontId="27" fillId="0" borderId="0" xfId="16" applyFont="1"/>
    <xf numFmtId="0" fontId="27" fillId="0" borderId="12" xfId="16" applyFont="1" applyBorder="1"/>
    <xf numFmtId="0" fontId="28" fillId="0" borderId="11" xfId="16" applyFont="1" applyBorder="1"/>
    <xf numFmtId="0" fontId="29" fillId="4" borderId="11" xfId="16" applyFont="1" applyFill="1" applyBorder="1" applyAlignment="1">
      <alignment horizontal="right"/>
    </xf>
    <xf numFmtId="0" fontId="29" fillId="0" borderId="0" xfId="16" applyFont="1"/>
    <xf numFmtId="0" fontId="30" fillId="0" borderId="0" xfId="16" applyFont="1"/>
    <xf numFmtId="0" fontId="30" fillId="0" borderId="12" xfId="16" applyFont="1" applyBorder="1"/>
    <xf numFmtId="0" fontId="31" fillId="4" borderId="11" xfId="16" applyFont="1" applyFill="1" applyBorder="1" applyAlignment="1">
      <alignment horizontal="left"/>
    </xf>
    <xf numFmtId="0" fontId="33" fillId="0" borderId="0" xfId="16" applyFont="1"/>
    <xf numFmtId="0" fontId="34" fillId="0" borderId="0" xfId="16" applyFont="1"/>
    <xf numFmtId="0" fontId="31" fillId="0" borderId="0" xfId="16" applyFont="1" applyAlignment="1">
      <alignment horizontal="left"/>
    </xf>
    <xf numFmtId="0" fontId="35" fillId="0" borderId="0" xfId="16" applyFont="1"/>
    <xf numFmtId="0" fontId="35" fillId="0" borderId="12" xfId="16" applyFont="1" applyBorder="1"/>
    <xf numFmtId="0" fontId="34" fillId="4" borderId="11" xfId="16" applyFont="1" applyFill="1" applyBorder="1"/>
    <xf numFmtId="0" fontId="36" fillId="0" borderId="0" xfId="16" applyFont="1" applyAlignment="1">
      <alignment horizontal="left" indent="2"/>
    </xf>
    <xf numFmtId="0" fontId="37" fillId="0" borderId="0" xfId="16" applyFont="1" applyAlignment="1">
      <alignment horizontal="right"/>
    </xf>
    <xf numFmtId="0" fontId="36" fillId="0" borderId="0" xfId="16" applyFont="1" applyAlignment="1">
      <alignment horizontal="left"/>
    </xf>
    <xf numFmtId="0" fontId="38" fillId="0" borderId="0" xfId="16" applyFont="1" applyAlignment="1">
      <alignment vertical="center"/>
    </xf>
    <xf numFmtId="0" fontId="10" fillId="4" borderId="11" xfId="16" applyFont="1" applyFill="1" applyBorder="1"/>
    <xf numFmtId="0" fontId="10" fillId="0" borderId="0" xfId="16" applyFont="1"/>
    <xf numFmtId="0" fontId="1" fillId="4" borderId="11" xfId="16" applyFill="1" applyBorder="1"/>
    <xf numFmtId="0" fontId="30" fillId="4" borderId="11" xfId="16" applyFont="1" applyFill="1" applyBorder="1" applyAlignment="1">
      <alignment horizontal="right"/>
    </xf>
    <xf numFmtId="0" fontId="39" fillId="0" borderId="0" xfId="16" applyFont="1" applyAlignment="1">
      <alignment horizontal="left"/>
    </xf>
    <xf numFmtId="0" fontId="2" fillId="0" borderId="0" xfId="16" applyFont="1"/>
    <xf numFmtId="0" fontId="2" fillId="0" borderId="12" xfId="16" applyFont="1" applyBorder="1"/>
    <xf numFmtId="0" fontId="30" fillId="4" borderId="11" xfId="16" applyFont="1" applyFill="1" applyBorder="1" applyAlignment="1">
      <alignment horizontal="right" vertical="top"/>
    </xf>
    <xf numFmtId="0" fontId="39" fillId="0" borderId="0" xfId="16" applyFont="1" applyAlignment="1">
      <alignment horizontal="left" vertical="top" wrapText="1"/>
    </xf>
    <xf numFmtId="0" fontId="2" fillId="0" borderId="12" xfId="16" applyFont="1" applyBorder="1" applyAlignment="1">
      <alignment vertical="top"/>
    </xf>
    <xf numFmtId="0" fontId="2" fillId="0" borderId="0" xfId="16" applyFont="1" applyAlignment="1">
      <alignment vertical="top"/>
    </xf>
    <xf numFmtId="0" fontId="36" fillId="0" borderId="0" xfId="16" applyFont="1" applyAlignment="1">
      <alignment horizontal="left" vertical="top" wrapText="1" indent="2"/>
    </xf>
    <xf numFmtId="0" fontId="1" fillId="0" borderId="13" xfId="16" applyBorder="1"/>
    <xf numFmtId="0" fontId="1" fillId="0" borderId="14" xfId="16" applyBorder="1"/>
    <xf numFmtId="0" fontId="1" fillId="0" borderId="15" xfId="16" applyBorder="1"/>
    <xf numFmtId="0" fontId="17" fillId="0" borderId="0" xfId="18" applyFont="1" applyAlignment="1">
      <alignment horizontal="left" vertical="top" wrapText="1"/>
    </xf>
    <xf numFmtId="0" fontId="41" fillId="0" borderId="0" xfId="16" applyFont="1"/>
    <xf numFmtId="0" fontId="22" fillId="5" borderId="16" xfId="7" applyFont="1" applyFill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58" fillId="0" borderId="0" xfId="10" applyFont="1" applyAlignment="1" applyProtection="1">
      <alignment horizontal="left" vertical="center" indent="1"/>
      <protection hidden="1"/>
    </xf>
    <xf numFmtId="0" fontId="51" fillId="0" borderId="0" xfId="0" applyFont="1" applyProtection="1">
      <protection hidden="1"/>
    </xf>
    <xf numFmtId="44" fontId="56" fillId="0" borderId="0" xfId="6" applyNumberFormat="1" applyFont="1" applyAlignment="1" applyProtection="1">
      <alignment vertical="center"/>
      <protection hidden="1"/>
    </xf>
    <xf numFmtId="0" fontId="58" fillId="0" borderId="0" xfId="0" applyFont="1" applyAlignment="1" applyProtection="1">
      <alignment horizontal="left" vertical="center" indent="1"/>
      <protection hidden="1"/>
    </xf>
    <xf numFmtId="0" fontId="50" fillId="0" borderId="0" xfId="4" applyFont="1" applyAlignment="1" applyProtection="1">
      <alignment vertical="center"/>
      <protection hidden="1"/>
    </xf>
    <xf numFmtId="0" fontId="56" fillId="0" borderId="0" xfId="10" applyFont="1" applyAlignment="1" applyProtection="1">
      <alignment horizontal="left" vertical="center" indent="1"/>
      <protection hidden="1"/>
    </xf>
    <xf numFmtId="9" fontId="56" fillId="0" borderId="0" xfId="21" applyFont="1" applyFill="1" applyBorder="1" applyAlignment="1" applyProtection="1">
      <protection hidden="1"/>
    </xf>
    <xf numFmtId="0" fontId="63" fillId="3" borderId="3" xfId="0" applyFont="1" applyFill="1" applyBorder="1" applyProtection="1">
      <protection hidden="1"/>
    </xf>
    <xf numFmtId="0" fontId="51" fillId="0" borderId="6" xfId="0" applyFont="1" applyBorder="1" applyProtection="1">
      <protection hidden="1"/>
    </xf>
    <xf numFmtId="0" fontId="51" fillId="0" borderId="4" xfId="0" applyFont="1" applyBorder="1" applyProtection="1">
      <protection hidden="1"/>
    </xf>
    <xf numFmtId="0" fontId="51" fillId="0" borderId="5" xfId="0" applyFont="1" applyBorder="1" applyProtection="1">
      <protection hidden="1"/>
    </xf>
    <xf numFmtId="1" fontId="50" fillId="0" borderId="3" xfId="0" applyNumberFormat="1" applyFont="1" applyBorder="1" applyProtection="1">
      <protection hidden="1"/>
    </xf>
    <xf numFmtId="0" fontId="56" fillId="0" borderId="6" xfId="10" applyFont="1" applyBorder="1" applyAlignment="1" applyProtection="1">
      <alignment horizontal="left" vertical="center" indent="1"/>
      <protection hidden="1"/>
    </xf>
    <xf numFmtId="0" fontId="56" fillId="0" borderId="4" xfId="10" applyFont="1" applyBorder="1" applyAlignment="1" applyProtection="1">
      <alignment horizontal="left" vertical="center" indent="1"/>
      <protection hidden="1"/>
    </xf>
    <xf numFmtId="0" fontId="56" fillId="0" borderId="5" xfId="10" applyFont="1" applyBorder="1" applyAlignment="1" applyProtection="1">
      <alignment horizontal="left" vertical="center" indent="1"/>
      <protection hidden="1"/>
    </xf>
    <xf numFmtId="0" fontId="50" fillId="0" borderId="0" xfId="0" applyFont="1" applyProtection="1">
      <protection hidden="1"/>
    </xf>
    <xf numFmtId="164" fontId="0" fillId="0" borderId="0" xfId="0" applyNumberFormat="1" applyProtection="1">
      <protection hidden="1"/>
    </xf>
    <xf numFmtId="164" fontId="51" fillId="0" borderId="3" xfId="0" applyNumberFormat="1" applyFont="1" applyBorder="1" applyProtection="1">
      <protection hidden="1"/>
    </xf>
    <xf numFmtId="0" fontId="58" fillId="0" borderId="6" xfId="10" applyFont="1" applyBorder="1" applyAlignment="1" applyProtection="1">
      <alignment horizontal="left" vertical="center" indent="1"/>
      <protection hidden="1"/>
    </xf>
    <xf numFmtId="0" fontId="58" fillId="0" borderId="4" xfId="10" applyFont="1" applyBorder="1" applyAlignment="1" applyProtection="1">
      <alignment horizontal="left" vertical="center" indent="1"/>
      <protection hidden="1"/>
    </xf>
    <xf numFmtId="0" fontId="58" fillId="0" borderId="5" xfId="10" applyFont="1" applyBorder="1" applyAlignment="1" applyProtection="1">
      <alignment horizontal="left" vertical="center" indent="1"/>
      <protection hidden="1"/>
    </xf>
    <xf numFmtId="164" fontId="58" fillId="0" borderId="0" xfId="6" applyNumberFormat="1" applyFont="1" applyProtection="1">
      <protection hidden="1"/>
    </xf>
    <xf numFmtId="0" fontId="58" fillId="0" borderId="6" xfId="6" applyFont="1" applyBorder="1" applyAlignment="1" applyProtection="1">
      <alignment horizontal="left" vertical="center" indent="1"/>
      <protection hidden="1"/>
    </xf>
    <xf numFmtId="0" fontId="58" fillId="0" borderId="4" xfId="6" applyFont="1" applyBorder="1" applyAlignment="1" applyProtection="1">
      <alignment horizontal="left" vertical="center" indent="1"/>
      <protection hidden="1"/>
    </xf>
    <xf numFmtId="0" fontId="58" fillId="0" borderId="5" xfId="6" applyFont="1" applyBorder="1" applyAlignment="1" applyProtection="1">
      <alignment horizontal="left" vertical="center" indent="1"/>
      <protection hidden="1"/>
    </xf>
    <xf numFmtId="164" fontId="58" fillId="0" borderId="0" xfId="6" applyNumberFormat="1" applyFont="1" applyAlignment="1" applyProtection="1">
      <alignment horizontal="right"/>
      <protection hidden="1"/>
    </xf>
    <xf numFmtId="164" fontId="56" fillId="0" borderId="0" xfId="6" applyNumberFormat="1" applyFont="1" applyAlignment="1" applyProtection="1">
      <alignment horizontal="right"/>
      <protection hidden="1"/>
    </xf>
    <xf numFmtId="164" fontId="56" fillId="7" borderId="0" xfId="0" applyNumberFormat="1" applyFont="1" applyFill="1" applyProtection="1">
      <protection hidden="1"/>
    </xf>
    <xf numFmtId="0" fontId="56" fillId="7" borderId="0" xfId="0" applyFont="1" applyFill="1" applyProtection="1">
      <protection hidden="1"/>
    </xf>
    <xf numFmtId="0" fontId="57" fillId="0" borderId="4" xfId="10" applyFont="1" applyBorder="1" applyAlignment="1" applyProtection="1">
      <alignment horizontal="left" vertical="center" indent="1"/>
      <protection hidden="1"/>
    </xf>
    <xf numFmtId="0" fontId="57" fillId="0" borderId="0" xfId="10" applyFont="1" applyAlignment="1" applyProtection="1">
      <alignment horizontal="left" vertical="center" indent="1"/>
      <protection hidden="1"/>
    </xf>
    <xf numFmtId="0" fontId="53" fillId="0" borderId="4" xfId="0" applyFont="1" applyBorder="1" applyAlignment="1" applyProtection="1">
      <alignment horizontal="left" vertical="center" indent="1"/>
      <protection hidden="1"/>
    </xf>
    <xf numFmtId="0" fontId="57" fillId="7" borderId="4" xfId="0" applyFont="1" applyFill="1" applyBorder="1" applyAlignment="1" applyProtection="1">
      <alignment horizontal="left" vertical="center" indent="1"/>
      <protection hidden="1"/>
    </xf>
    <xf numFmtId="0" fontId="57" fillId="7" borderId="0" xfId="0" applyFont="1" applyFill="1" applyAlignment="1" applyProtection="1">
      <alignment horizontal="left" vertical="center" indent="1"/>
      <protection hidden="1"/>
    </xf>
    <xf numFmtId="0" fontId="57" fillId="0" borderId="0" xfId="0" applyFont="1" applyAlignment="1" applyProtection="1">
      <alignment horizontal="left" vertical="center" indent="1"/>
      <protection hidden="1"/>
    </xf>
    <xf numFmtId="164" fontId="51" fillId="0" borderId="3" xfId="0" applyNumberFormat="1" applyFont="1" applyBorder="1" applyAlignment="1" applyProtection="1">
      <alignment horizontal="right"/>
      <protection hidden="1"/>
    </xf>
    <xf numFmtId="164" fontId="50" fillId="0" borderId="3" xfId="0" applyNumberFormat="1" applyFont="1" applyBorder="1" applyAlignment="1" applyProtection="1">
      <alignment horizontal="right"/>
      <protection hidden="1"/>
    </xf>
    <xf numFmtId="0" fontId="58" fillId="0" borderId="0" xfId="0" applyFont="1" applyProtection="1">
      <protection hidden="1"/>
    </xf>
    <xf numFmtId="164" fontId="2" fillId="0" borderId="0" xfId="0" applyNumberFormat="1" applyFont="1" applyProtection="1">
      <protection hidden="1"/>
    </xf>
    <xf numFmtId="0" fontId="8" fillId="0" borderId="0" xfId="10" applyFont="1" applyAlignment="1" applyProtection="1">
      <alignment horizontal="left" vertical="center" indent="1"/>
      <protection hidden="1"/>
    </xf>
    <xf numFmtId="168" fontId="0" fillId="0" borderId="0" xfId="0" applyNumberFormat="1" applyProtection="1">
      <protection hidden="1"/>
    </xf>
    <xf numFmtId="0" fontId="0" fillId="0" borderId="0" xfId="0" applyAlignment="1" applyProtection="1">
      <alignment wrapText="1"/>
      <protection hidden="1"/>
    </xf>
    <xf numFmtId="0" fontId="62" fillId="0" borderId="0" xfId="7" applyFont="1" applyProtection="1">
      <protection hidden="1"/>
    </xf>
    <xf numFmtId="0" fontId="16" fillId="0" borderId="0" xfId="7" applyFont="1" applyAlignment="1" applyProtection="1">
      <alignment horizontal="center"/>
      <protection hidden="1"/>
    </xf>
    <xf numFmtId="0" fontId="16" fillId="0" borderId="0" xfId="7" applyFont="1" applyProtection="1">
      <protection hidden="1"/>
    </xf>
    <xf numFmtId="0" fontId="62" fillId="0" borderId="0" xfId="7" applyFont="1" applyAlignment="1" applyProtection="1">
      <alignment vertical="top"/>
      <protection hidden="1"/>
    </xf>
    <xf numFmtId="0" fontId="44" fillId="0" borderId="0" xfId="7" applyFont="1" applyAlignment="1" applyProtection="1">
      <alignment vertical="top"/>
      <protection hidden="1"/>
    </xf>
    <xf numFmtId="0" fontId="22" fillId="0" borderId="0" xfId="7" applyFont="1" applyProtection="1">
      <protection hidden="1"/>
    </xf>
    <xf numFmtId="0" fontId="44" fillId="0" borderId="0" xfId="7" applyFont="1" applyProtection="1">
      <protection hidden="1"/>
    </xf>
    <xf numFmtId="0" fontId="13" fillId="3" borderId="3" xfId="7" applyFont="1" applyFill="1" applyBorder="1" applyAlignment="1" applyProtection="1">
      <alignment horizontal="center" vertical="top" wrapText="1"/>
      <protection hidden="1"/>
    </xf>
    <xf numFmtId="0" fontId="0" fillId="3" borderId="3" xfId="0" applyFill="1" applyBorder="1" applyAlignment="1" applyProtection="1">
      <alignment vertical="top"/>
      <protection hidden="1"/>
    </xf>
    <xf numFmtId="0" fontId="46" fillId="3" borderId="3" xfId="7" applyFont="1" applyFill="1" applyBorder="1" applyAlignment="1" applyProtection="1">
      <alignment horizontal="center" vertical="top" wrapText="1"/>
      <protection hidden="1"/>
    </xf>
    <xf numFmtId="0" fontId="62" fillId="3" borderId="3" xfId="7" applyFont="1" applyFill="1" applyBorder="1" applyAlignment="1" applyProtection="1">
      <alignment horizontal="center" vertical="top" wrapText="1"/>
      <protection hidden="1"/>
    </xf>
    <xf numFmtId="0" fontId="45" fillId="2" borderId="3" xfId="7" applyFont="1" applyFill="1" applyBorder="1" applyAlignment="1" applyProtection="1">
      <alignment horizontal="center"/>
      <protection hidden="1"/>
    </xf>
    <xf numFmtId="0" fontId="16" fillId="2" borderId="3" xfId="7" applyFont="1" applyFill="1" applyBorder="1" applyAlignment="1" applyProtection="1">
      <alignment horizontal="center" vertical="top" wrapText="1"/>
      <protection hidden="1"/>
    </xf>
    <xf numFmtId="0" fontId="22" fillId="2" borderId="3" xfId="7" applyFont="1" applyFill="1" applyBorder="1" applyAlignment="1" applyProtection="1">
      <alignment horizontal="center" vertical="top" wrapText="1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2" fontId="0" fillId="0" borderId="16" xfId="0" applyNumberFormat="1" applyBorder="1" applyAlignment="1" applyProtection="1">
      <alignment horizontal="center" vertical="center"/>
      <protection hidden="1"/>
    </xf>
    <xf numFmtId="0" fontId="49" fillId="2" borderId="3" xfId="7" applyFont="1" applyFill="1" applyBorder="1" applyAlignment="1" applyProtection="1">
      <alignment horizontal="center" vertical="top" wrapText="1"/>
      <protection hidden="1"/>
    </xf>
    <xf numFmtId="0" fontId="49" fillId="2" borderId="3" xfId="7" applyFont="1" applyFill="1" applyBorder="1" applyAlignment="1" applyProtection="1">
      <alignment horizontal="left" vertical="top"/>
      <protection hidden="1"/>
    </xf>
    <xf numFmtId="2" fontId="6" fillId="0" borderId="16" xfId="0" applyNumberFormat="1" applyFont="1" applyBorder="1" applyAlignment="1" applyProtection="1">
      <alignment horizontal="center" vertical="center"/>
      <protection hidden="1"/>
    </xf>
    <xf numFmtId="0" fontId="49" fillId="2" borderId="3" xfId="7" applyFont="1" applyFill="1" applyBorder="1" applyAlignment="1" applyProtection="1">
      <alignment horizontal="center"/>
      <protection hidden="1"/>
    </xf>
    <xf numFmtId="2" fontId="8" fillId="0" borderId="16" xfId="0" applyNumberFormat="1" applyFont="1" applyBorder="1" applyAlignment="1" applyProtection="1">
      <alignment horizontal="left" vertical="center"/>
      <protection hidden="1"/>
    </xf>
    <xf numFmtId="165" fontId="16" fillId="2" borderId="3" xfId="7" applyNumberFormat="1" applyFont="1" applyFill="1" applyBorder="1" applyAlignment="1" applyProtection="1">
      <alignment horizontal="center" vertical="top" wrapText="1"/>
      <protection hidden="1"/>
    </xf>
    <xf numFmtId="165" fontId="45" fillId="2" borderId="3" xfId="7" applyNumberFormat="1" applyFont="1" applyFill="1" applyBorder="1" applyAlignment="1" applyProtection="1">
      <alignment horizontal="center" vertical="top" wrapText="1"/>
      <protection hidden="1"/>
    </xf>
    <xf numFmtId="164" fontId="45" fillId="2" borderId="3" xfId="7" applyNumberFormat="1" applyFont="1" applyFill="1" applyBorder="1" applyAlignment="1" applyProtection="1">
      <alignment horizontal="center" vertical="top" wrapText="1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2" fontId="0" fillId="0" borderId="25" xfId="0" applyNumberFormat="1" applyBorder="1" applyAlignment="1" applyProtection="1">
      <alignment horizontal="center" vertical="center"/>
      <protection hidden="1"/>
    </xf>
    <xf numFmtId="2" fontId="8" fillId="0" borderId="25" xfId="0" applyNumberFormat="1" applyFont="1" applyBorder="1" applyAlignment="1" applyProtection="1">
      <alignment horizontal="left" vertical="center"/>
      <protection hidden="1"/>
    </xf>
    <xf numFmtId="165" fontId="16" fillId="5" borderId="26" xfId="7" applyNumberFormat="1" applyFont="1" applyFill="1" applyBorder="1" applyAlignment="1" applyProtection="1">
      <alignment horizontal="center" vertical="top" wrapText="1"/>
      <protection hidden="1"/>
    </xf>
    <xf numFmtId="165" fontId="45" fillId="0" borderId="26" xfId="7" applyNumberFormat="1" applyFont="1" applyBorder="1" applyAlignment="1" applyProtection="1">
      <alignment horizontal="center" vertical="top" wrapText="1"/>
      <protection hidden="1"/>
    </xf>
    <xf numFmtId="164" fontId="45" fillId="0" borderId="26" xfId="7" applyNumberFormat="1" applyFont="1" applyBorder="1" applyAlignment="1" applyProtection="1">
      <alignment horizontal="center" vertical="top" wrapText="1"/>
      <protection hidden="1"/>
    </xf>
    <xf numFmtId="0" fontId="46" fillId="0" borderId="3" xfId="7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2" fontId="2" fillId="0" borderId="3" xfId="0" applyNumberFormat="1" applyFont="1" applyBorder="1" applyAlignment="1" applyProtection="1">
      <alignment horizontal="center" vertical="center"/>
      <protection hidden="1"/>
    </xf>
    <xf numFmtId="2" fontId="8" fillId="0" borderId="3" xfId="0" applyNumberFormat="1" applyFont="1" applyBorder="1" applyAlignment="1" applyProtection="1">
      <alignment horizontal="center" vertical="center"/>
      <protection hidden="1"/>
    </xf>
    <xf numFmtId="0" fontId="45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11" fillId="0" borderId="3" xfId="0" applyFont="1" applyBorder="1" applyAlignment="1" applyProtection="1">
      <alignment wrapText="1"/>
      <protection hidden="1"/>
    </xf>
    <xf numFmtId="0" fontId="6" fillId="0" borderId="3" xfId="0" applyFont="1" applyBorder="1" applyProtection="1">
      <protection hidden="1"/>
    </xf>
    <xf numFmtId="0" fontId="46" fillId="0" borderId="3" xfId="7" applyFont="1" applyBorder="1" applyAlignment="1" applyProtection="1">
      <alignment horizontal="right"/>
      <protection hidden="1"/>
    </xf>
    <xf numFmtId="165" fontId="2" fillId="0" borderId="3" xfId="0" applyNumberFormat="1" applyFont="1" applyBorder="1" applyAlignment="1" applyProtection="1">
      <alignment horizontal="center" vertical="center"/>
      <protection hidden="1"/>
    </xf>
    <xf numFmtId="165" fontId="2" fillId="3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2" fontId="2" fillId="0" borderId="3" xfId="0" applyNumberFormat="1" applyFont="1" applyBorder="1" applyAlignment="1" applyProtection="1">
      <alignment horizontal="center"/>
      <protection hidden="1"/>
    </xf>
    <xf numFmtId="2" fontId="2" fillId="3" borderId="3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46" fillId="0" borderId="0" xfId="7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45" fillId="0" borderId="0" xfId="7" applyFont="1" applyAlignment="1" applyProtection="1">
      <alignment horizontal="right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3" xfId="0" applyBorder="1" applyAlignment="1" applyProtection="1">
      <alignment vertical="top" wrapText="1"/>
      <protection hidden="1"/>
    </xf>
    <xf numFmtId="0" fontId="0" fillId="0" borderId="3" xfId="0" applyBorder="1" applyAlignment="1" applyProtection="1">
      <alignment horizontal="center"/>
      <protection hidden="1"/>
    </xf>
    <xf numFmtId="0" fontId="50" fillId="0" borderId="1" xfId="0" applyFont="1" applyBorder="1" applyAlignment="1" applyProtection="1">
      <alignment horizontal="center" vertical="top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1" fillId="0" borderId="1" xfId="0" applyFont="1" applyBorder="1" applyProtection="1">
      <protection hidden="1"/>
    </xf>
    <xf numFmtId="0" fontId="58" fillId="0" borderId="1" xfId="0" applyFont="1" applyBorder="1" applyAlignment="1" applyProtection="1">
      <alignment horizontal="center"/>
      <protection hidden="1"/>
    </xf>
    <xf numFmtId="0" fontId="51" fillId="0" borderId="1" xfId="0" applyFont="1" applyBorder="1" applyAlignment="1" applyProtection="1">
      <alignment horizontal="center"/>
      <protection hidden="1"/>
    </xf>
    <xf numFmtId="0" fontId="58" fillId="0" borderId="1" xfId="0" applyFont="1" applyBorder="1" applyProtection="1">
      <protection hidden="1"/>
    </xf>
    <xf numFmtId="0" fontId="56" fillId="0" borderId="6" xfId="6" applyFont="1" applyBorder="1" applyAlignment="1" applyProtection="1">
      <alignment horizontal="left" vertical="center" indent="1"/>
      <protection hidden="1"/>
    </xf>
    <xf numFmtId="0" fontId="57" fillId="7" borderId="3" xfId="0" applyFont="1" applyFill="1" applyBorder="1" applyProtection="1">
      <protection locked="0"/>
    </xf>
    <xf numFmtId="0" fontId="6" fillId="0" borderId="0" xfId="0" applyFont="1" applyProtection="1">
      <protection hidden="1"/>
    </xf>
    <xf numFmtId="0" fontId="22" fillId="0" borderId="0" xfId="7" applyFont="1" applyAlignment="1" applyProtection="1">
      <alignment horizontal="center"/>
      <protection hidden="1"/>
    </xf>
    <xf numFmtId="165" fontId="22" fillId="2" borderId="3" xfId="7" applyNumberFormat="1" applyFont="1" applyFill="1" applyBorder="1" applyAlignment="1" applyProtection="1">
      <alignment horizontal="center" vertical="top" wrapText="1"/>
      <protection hidden="1"/>
    </xf>
    <xf numFmtId="165" fontId="22" fillId="0" borderId="26" xfId="7" applyNumberFormat="1" applyFont="1" applyBorder="1" applyAlignment="1" applyProtection="1">
      <alignment horizontal="center" vertical="top" wrapText="1"/>
      <protection hidden="1"/>
    </xf>
    <xf numFmtId="0" fontId="8" fillId="0" borderId="3" xfId="0" applyFont="1" applyBorder="1" applyProtection="1">
      <protection hidden="1"/>
    </xf>
    <xf numFmtId="0" fontId="8" fillId="0" borderId="0" xfId="0" applyFont="1" applyProtection="1">
      <protection hidden="1"/>
    </xf>
    <xf numFmtId="0" fontId="6" fillId="0" borderId="0" xfId="0" applyFont="1" applyAlignment="1" applyProtection="1">
      <alignment vertical="top" wrapText="1"/>
      <protection hidden="1"/>
    </xf>
    <xf numFmtId="0" fontId="1" fillId="0" borderId="0" xfId="6" applyProtection="1">
      <protection hidden="1"/>
    </xf>
    <xf numFmtId="0" fontId="8" fillId="3" borderId="2" xfId="1" applyFont="1" applyFill="1" applyBorder="1" applyAlignment="1" applyProtection="1">
      <alignment horizontal="left" vertical="top" wrapText="1"/>
      <protection hidden="1"/>
    </xf>
    <xf numFmtId="0" fontId="4" fillId="0" borderId="0" xfId="4" applyFont="1" applyProtection="1">
      <protection hidden="1"/>
    </xf>
    <xf numFmtId="0" fontId="19" fillId="2" borderId="6" xfId="6" applyFont="1" applyFill="1" applyBorder="1" applyAlignment="1" applyProtection="1">
      <alignment horizontal="left" vertical="center"/>
      <protection hidden="1"/>
    </xf>
    <xf numFmtId="0" fontId="20" fillId="2" borderId="4" xfId="6" applyFont="1" applyFill="1" applyBorder="1" applyAlignment="1" applyProtection="1">
      <alignment horizontal="center" vertical="center"/>
      <protection hidden="1"/>
    </xf>
    <xf numFmtId="0" fontId="4" fillId="0" borderId="3" xfId="7" applyFont="1" applyBorder="1" applyAlignment="1" applyProtection="1">
      <alignment horizontal="left" vertical="top"/>
      <protection hidden="1"/>
    </xf>
    <xf numFmtId="0" fontId="11" fillId="0" borderId="0" xfId="6" applyFont="1" applyAlignment="1" applyProtection="1">
      <alignment horizontal="left"/>
      <protection hidden="1"/>
    </xf>
    <xf numFmtId="0" fontId="23" fillId="0" borderId="0" xfId="4" applyFont="1" applyProtection="1">
      <protection hidden="1"/>
    </xf>
    <xf numFmtId="0" fontId="1" fillId="0" borderId="0" xfId="6" applyAlignment="1" applyProtection="1">
      <alignment horizontal="left" vertical="center"/>
      <protection locked="0"/>
    </xf>
    <xf numFmtId="0" fontId="61" fillId="0" borderId="0" xfId="6" applyFont="1" applyAlignment="1" applyProtection="1">
      <alignment horizontal="center" vertical="center"/>
      <protection locked="0"/>
    </xf>
    <xf numFmtId="0" fontId="1" fillId="0" borderId="0" xfId="6" applyAlignment="1" applyProtection="1">
      <alignment horizontal="left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2" fillId="0" borderId="0" xfId="6" applyFont="1" applyProtection="1">
      <protection locked="0"/>
    </xf>
    <xf numFmtId="0" fontId="16" fillId="0" borderId="0" xfId="9" applyFont="1" applyProtection="1">
      <protection locked="0"/>
    </xf>
    <xf numFmtId="0" fontId="13" fillId="0" borderId="0" xfId="9" applyFont="1" applyAlignment="1" applyProtection="1">
      <alignment horizontal="center" vertical="center"/>
      <protection locked="0"/>
    </xf>
    <xf numFmtId="0" fontId="0" fillId="0" borderId="0" xfId="1" applyFont="1" applyAlignment="1" applyProtection="1">
      <alignment horizontal="left" vertical="center"/>
      <protection locked="0"/>
    </xf>
    <xf numFmtId="0" fontId="56" fillId="0" borderId="0" xfId="10" applyFont="1" applyAlignment="1" applyProtection="1">
      <alignment horizontal="left" vertical="center" indent="1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60" fillId="0" borderId="0" xfId="26" applyFont="1" applyFill="1" applyBorder="1" applyAlignment="1" applyProtection="1">
      <protection locked="0"/>
    </xf>
    <xf numFmtId="0" fontId="6" fillId="0" borderId="0" xfId="6" applyFont="1" applyProtection="1">
      <protection locked="0"/>
    </xf>
    <xf numFmtId="0" fontId="55" fillId="0" borderId="0" xfId="0" applyFont="1" applyProtection="1">
      <protection locked="0"/>
    </xf>
    <xf numFmtId="0" fontId="8" fillId="0" borderId="0" xfId="6" applyFont="1" applyAlignment="1" applyProtection="1">
      <alignment horizontal="right" vertical="center" indent="1"/>
      <protection locked="0"/>
    </xf>
    <xf numFmtId="0" fontId="6" fillId="0" borderId="0" xfId="6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8" fillId="3" borderId="2" xfId="1" applyFont="1" applyFill="1" applyBorder="1" applyAlignment="1" applyProtection="1">
      <alignment horizontal="center" vertical="top" wrapText="1"/>
      <protection locked="0"/>
    </xf>
    <xf numFmtId="0" fontId="8" fillId="3" borderId="2" xfId="9" applyFont="1" applyFill="1" applyBorder="1" applyAlignment="1" applyProtection="1">
      <alignment horizontal="center" vertical="top" wrapText="1"/>
      <protection locked="0"/>
    </xf>
    <xf numFmtId="0" fontId="19" fillId="2" borderId="4" xfId="6" applyFont="1" applyFill="1" applyBorder="1" applyAlignment="1" applyProtection="1">
      <alignment horizontal="left" vertical="center"/>
      <protection locked="0"/>
    </xf>
    <xf numFmtId="0" fontId="19" fillId="2" borderId="4" xfId="6" applyFont="1" applyFill="1" applyBorder="1" applyAlignment="1" applyProtection="1">
      <alignment horizontal="left" vertical="center" indent="1"/>
      <protection locked="0"/>
    </xf>
    <xf numFmtId="0" fontId="19" fillId="2" borderId="4" xfId="6" applyFont="1" applyFill="1" applyBorder="1" applyAlignment="1" applyProtection="1">
      <alignment horizontal="center" vertical="center"/>
      <protection locked="0"/>
    </xf>
    <xf numFmtId="0" fontId="20" fillId="2" borderId="4" xfId="6" applyFont="1" applyFill="1" applyBorder="1" applyAlignment="1" applyProtection="1">
      <alignment horizontal="center" vertical="center"/>
      <protection locked="0"/>
    </xf>
    <xf numFmtId="0" fontId="21" fillId="2" borderId="4" xfId="6" applyFont="1" applyFill="1" applyBorder="1" applyAlignment="1" applyProtection="1">
      <alignment horizontal="center"/>
      <protection locked="0"/>
    </xf>
    <xf numFmtId="0" fontId="4" fillId="2" borderId="4" xfId="4" applyFont="1" applyFill="1" applyBorder="1" applyAlignment="1" applyProtection="1">
      <alignment horizontal="center"/>
      <protection locked="0"/>
    </xf>
    <xf numFmtId="0" fontId="4" fillId="2" borderId="5" xfId="4" applyFont="1" applyFill="1" applyBorder="1" applyAlignment="1" applyProtection="1">
      <alignment horizontal="center"/>
      <protection locked="0"/>
    </xf>
    <xf numFmtId="0" fontId="4" fillId="0" borderId="3" xfId="7" applyFont="1" applyBorder="1" applyAlignment="1" applyProtection="1">
      <alignment horizontal="left" vertical="top"/>
      <protection locked="0"/>
    </xf>
    <xf numFmtId="49" fontId="4" fillId="0" borderId="3" xfId="4" applyNumberFormat="1" applyFont="1" applyBorder="1" applyAlignment="1" applyProtection="1">
      <alignment horizontal="center" vertical="center"/>
      <protection locked="0"/>
    </xf>
    <xf numFmtId="44" fontId="11" fillId="0" borderId="3" xfId="4" applyNumberFormat="1" applyFont="1" applyBorder="1" applyAlignment="1" applyProtection="1">
      <alignment horizontal="left" vertical="center"/>
      <protection locked="0"/>
    </xf>
    <xf numFmtId="167" fontId="4" fillId="0" borderId="3" xfId="15" applyNumberFormat="1" applyFont="1" applyBorder="1" applyAlignment="1" applyProtection="1">
      <alignment horizontal="left" vertical="top"/>
      <protection locked="0"/>
    </xf>
    <xf numFmtId="0" fontId="4" fillId="0" borderId="3" xfId="4" applyFont="1" applyBorder="1" applyAlignment="1" applyProtection="1">
      <alignment horizontal="left" vertical="center" indent="1"/>
      <protection locked="0"/>
    </xf>
    <xf numFmtId="0" fontId="2" fillId="2" borderId="4" xfId="6" applyFont="1" applyFill="1" applyBorder="1" applyAlignment="1" applyProtection="1">
      <alignment horizontal="left" vertical="center"/>
      <protection locked="0"/>
    </xf>
    <xf numFmtId="0" fontId="2" fillId="2" borderId="4" xfId="14" applyFont="1" applyFill="1" applyBorder="1" applyAlignment="1" applyProtection="1">
      <alignment horizontal="left" vertical="center"/>
      <protection locked="0"/>
    </xf>
    <xf numFmtId="165" fontId="48" fillId="3" borderId="3" xfId="7" applyNumberFormat="1" applyFont="1" applyFill="1" applyBorder="1" applyAlignment="1" applyProtection="1">
      <alignment horizontal="center" vertical="top" wrapText="1"/>
      <protection hidden="1"/>
    </xf>
    <xf numFmtId="0" fontId="57" fillId="7" borderId="0" xfId="0" applyFont="1" applyFill="1" applyProtection="1">
      <protection hidden="1"/>
    </xf>
    <xf numFmtId="0" fontId="0" fillId="7" borderId="0" xfId="0" applyFill="1" applyProtection="1">
      <protection hidden="1"/>
    </xf>
    <xf numFmtId="164" fontId="59" fillId="0" borderId="0" xfId="0" applyNumberFormat="1" applyFont="1" applyProtection="1">
      <protection hidden="1"/>
    </xf>
    <xf numFmtId="0" fontId="59" fillId="0" borderId="0" xfId="10" applyFont="1" applyAlignment="1" applyProtection="1">
      <alignment horizontal="left" vertical="center" indent="1"/>
      <protection hidden="1"/>
    </xf>
    <xf numFmtId="0" fontId="59" fillId="3" borderId="3" xfId="10" applyFont="1" applyFill="1" applyBorder="1" applyAlignment="1" applyProtection="1">
      <alignment vertical="center"/>
      <protection hidden="1"/>
    </xf>
    <xf numFmtId="0" fontId="56" fillId="3" borderId="3" xfId="10" applyFont="1" applyFill="1" applyBorder="1" applyAlignment="1" applyProtection="1">
      <alignment vertical="center"/>
      <protection hidden="1"/>
    </xf>
    <xf numFmtId="164" fontId="59" fillId="3" borderId="3" xfId="0" applyNumberFormat="1" applyFont="1" applyFill="1" applyBorder="1" applyAlignment="1" applyProtection="1">
      <alignment vertical="center"/>
      <protection hidden="1"/>
    </xf>
    <xf numFmtId="0" fontId="3" fillId="0" borderId="0" xfId="6" applyFont="1" applyAlignment="1" applyProtection="1">
      <alignment horizontal="left"/>
      <protection locked="0"/>
    </xf>
    <xf numFmtId="44" fontId="66" fillId="3" borderId="3" xfId="6" applyNumberFormat="1" applyFont="1" applyFill="1" applyBorder="1" applyAlignment="1" applyProtection="1">
      <alignment vertical="center"/>
      <protection hidden="1"/>
    </xf>
    <xf numFmtId="9" fontId="57" fillId="2" borderId="6" xfId="21" applyFont="1" applyFill="1" applyBorder="1" applyAlignment="1" applyProtection="1">
      <alignment horizontal="center" vertical="center"/>
      <protection hidden="1"/>
    </xf>
    <xf numFmtId="0" fontId="6" fillId="0" borderId="0" xfId="6" applyFont="1" applyProtection="1">
      <protection hidden="1"/>
    </xf>
    <xf numFmtId="0" fontId="8" fillId="8" borderId="0" xfId="6" applyFont="1" applyFill="1" applyProtection="1">
      <protection hidden="1"/>
    </xf>
    <xf numFmtId="1" fontId="67" fillId="8" borderId="0" xfId="2" applyNumberFormat="1" applyFont="1" applyFill="1" applyAlignment="1" applyProtection="1">
      <alignment horizontal="center"/>
      <protection hidden="1"/>
    </xf>
    <xf numFmtId="0" fontId="4" fillId="0" borderId="5" xfId="7" applyFont="1" applyBorder="1" applyAlignment="1" applyProtection="1">
      <alignment horizontal="left"/>
      <protection locked="0"/>
    </xf>
    <xf numFmtId="49" fontId="4" fillId="0" borderId="3" xfId="4" applyNumberFormat="1" applyFont="1" applyBorder="1" applyAlignment="1" applyProtection="1">
      <alignment horizontal="left" vertical="center"/>
      <protection locked="0"/>
    </xf>
    <xf numFmtId="49" fontId="69" fillId="0" borderId="3" xfId="4" applyNumberFormat="1" applyFont="1" applyBorder="1" applyAlignment="1" applyProtection="1">
      <alignment horizontal="left" vertical="center" indent="1"/>
      <protection locked="0"/>
    </xf>
    <xf numFmtId="0" fontId="70" fillId="0" borderId="3" xfId="4" applyFont="1" applyBorder="1" applyAlignment="1" applyProtection="1">
      <alignment horizontal="center" vertical="center"/>
      <protection hidden="1"/>
    </xf>
    <xf numFmtId="0" fontId="50" fillId="6" borderId="3" xfId="4" applyFont="1" applyFill="1" applyBorder="1" applyAlignment="1" applyProtection="1">
      <alignment horizontal="left" vertical="center"/>
      <protection locked="0"/>
    </xf>
    <xf numFmtId="0" fontId="50" fillId="6" borderId="3" xfId="4" applyFont="1" applyFill="1" applyBorder="1" applyAlignment="1" applyProtection="1">
      <alignment vertical="center"/>
      <protection locked="0"/>
    </xf>
    <xf numFmtId="170" fontId="70" fillId="0" borderId="3" xfId="4" applyNumberFormat="1" applyFont="1" applyBorder="1" applyAlignment="1" applyProtection="1">
      <alignment vertical="center"/>
      <protection hidden="1"/>
    </xf>
    <xf numFmtId="171" fontId="4" fillId="0" borderId="3" xfId="4" applyNumberFormat="1" applyFont="1" applyBorder="1" applyAlignment="1" applyProtection="1">
      <alignment horizontal="center" vertical="center"/>
      <protection hidden="1"/>
    </xf>
    <xf numFmtId="0" fontId="11" fillId="9" borderId="2" xfId="1" applyFont="1" applyFill="1" applyBorder="1" applyAlignment="1" applyProtection="1">
      <alignment horizontal="center" vertical="top" wrapText="1"/>
      <protection locked="0"/>
    </xf>
    <xf numFmtId="0" fontId="0" fillId="0" borderId="0" xfId="6" applyFont="1" applyAlignment="1" applyProtection="1">
      <alignment vertical="center" wrapText="1"/>
      <protection locked="0"/>
    </xf>
    <xf numFmtId="0" fontId="68" fillId="0" borderId="0" xfId="7" applyFont="1" applyAlignment="1" applyProtection="1">
      <alignment wrapText="1"/>
      <protection locked="0"/>
    </xf>
    <xf numFmtId="1" fontId="20" fillId="10" borderId="3" xfId="6" applyNumberFormat="1" applyFont="1" applyFill="1" applyBorder="1" applyAlignment="1" applyProtection="1">
      <alignment horizontal="center" vertical="center"/>
      <protection locked="0"/>
    </xf>
    <xf numFmtId="0" fontId="59" fillId="0" borderId="0" xfId="10" applyFont="1" applyAlignment="1" applyProtection="1">
      <alignment horizontal="left" vertical="center" indent="1"/>
      <protection locked="0"/>
    </xf>
    <xf numFmtId="170" fontId="66" fillId="3" borderId="3" xfId="6" applyNumberFormat="1" applyFont="1" applyFill="1" applyBorder="1" applyAlignment="1" applyProtection="1">
      <alignment vertical="center"/>
      <protection hidden="1"/>
    </xf>
    <xf numFmtId="164" fontId="53" fillId="0" borderId="3" xfId="0" applyNumberFormat="1" applyFont="1" applyBorder="1" applyProtection="1">
      <protection hidden="1"/>
    </xf>
    <xf numFmtId="164" fontId="57" fillId="0" borderId="3" xfId="0" applyNumberFormat="1" applyFont="1" applyBorder="1" applyProtection="1">
      <protection hidden="1"/>
    </xf>
    <xf numFmtId="0" fontId="73" fillId="0" borderId="0" xfId="0" applyFont="1" applyAlignment="1" applyProtection="1">
      <alignment horizontal="center"/>
      <protection hidden="1"/>
    </xf>
    <xf numFmtId="0" fontId="60" fillId="0" borderId="0" xfId="0" applyFont="1" applyProtection="1">
      <protection hidden="1"/>
    </xf>
    <xf numFmtId="170" fontId="60" fillId="0" borderId="0" xfId="0" applyNumberFormat="1" applyFont="1" applyProtection="1">
      <protection hidden="1"/>
    </xf>
    <xf numFmtId="166" fontId="74" fillId="0" borderId="0" xfId="6" applyNumberFormat="1" applyFont="1" applyAlignment="1" applyProtection="1">
      <alignment vertical="center"/>
      <protection hidden="1"/>
    </xf>
    <xf numFmtId="164" fontId="74" fillId="0" borderId="0" xfId="6" applyNumberFormat="1" applyFont="1" applyProtection="1">
      <protection hidden="1"/>
    </xf>
    <xf numFmtId="166" fontId="74" fillId="0" borderId="0" xfId="6" applyNumberFormat="1" applyFont="1" applyAlignment="1" applyProtection="1">
      <alignment horizontal="right" vertical="center"/>
      <protection hidden="1"/>
    </xf>
    <xf numFmtId="164" fontId="74" fillId="0" borderId="0" xfId="6" applyNumberFormat="1" applyFont="1" applyAlignment="1" applyProtection="1">
      <alignment horizontal="right"/>
      <protection hidden="1"/>
    </xf>
    <xf numFmtId="166" fontId="60" fillId="0" borderId="0" xfId="6" applyNumberFormat="1" applyFont="1" applyAlignment="1" applyProtection="1">
      <alignment horizontal="right" vertical="center"/>
      <protection hidden="1"/>
    </xf>
    <xf numFmtId="164" fontId="60" fillId="0" borderId="0" xfId="6" applyNumberFormat="1" applyFont="1" applyAlignment="1" applyProtection="1">
      <alignment horizontal="right"/>
      <protection hidden="1"/>
    </xf>
    <xf numFmtId="0" fontId="24" fillId="0" borderId="0" xfId="7" applyFont="1" applyAlignment="1" applyProtection="1">
      <alignment wrapText="1"/>
      <protection locked="0"/>
    </xf>
    <xf numFmtId="0" fontId="5" fillId="0" borderId="0" xfId="7" applyFont="1" applyAlignment="1" applyProtection="1">
      <alignment wrapText="1"/>
      <protection locked="0"/>
    </xf>
    <xf numFmtId="0" fontId="59" fillId="0" borderId="3" xfId="10" applyFont="1" applyBorder="1" applyAlignment="1" applyProtection="1">
      <alignment horizontal="left" vertical="center" indent="1"/>
      <protection locked="0"/>
    </xf>
    <xf numFmtId="0" fontId="72" fillId="0" borderId="0" xfId="6" applyFont="1" applyAlignment="1" applyProtection="1">
      <alignment horizontal="left"/>
      <protection hidden="1"/>
    </xf>
    <xf numFmtId="0" fontId="72" fillId="0" borderId="0" xfId="4" applyFont="1" applyAlignment="1" applyProtection="1">
      <alignment horizontal="left"/>
      <protection hidden="1"/>
    </xf>
    <xf numFmtId="169" fontId="72" fillId="0" borderId="0" xfId="4" applyNumberFormat="1" applyFont="1" applyAlignment="1" applyProtection="1">
      <alignment horizontal="left"/>
      <protection hidden="1"/>
    </xf>
    <xf numFmtId="0" fontId="72" fillId="0" borderId="0" xfId="0" applyFont="1" applyAlignment="1">
      <alignment horizontal="left"/>
    </xf>
    <xf numFmtId="49" fontId="70" fillId="0" borderId="3" xfId="4" applyNumberFormat="1" applyFont="1" applyBorder="1" applyAlignment="1" applyProtection="1">
      <alignment horizontal="left" vertical="center"/>
      <protection locked="0"/>
    </xf>
    <xf numFmtId="0" fontId="6" fillId="0" borderId="0" xfId="6" applyFont="1" applyAlignment="1" applyProtection="1">
      <alignment horizontal="left"/>
      <protection hidden="1"/>
    </xf>
    <xf numFmtId="0" fontId="59" fillId="8" borderId="18" xfId="10" applyFont="1" applyFill="1" applyBorder="1" applyAlignment="1" applyProtection="1">
      <alignment horizontal="left" vertical="center" indent="1"/>
      <protection locked="0"/>
    </xf>
    <xf numFmtId="0" fontId="59" fillId="8" borderId="0" xfId="10" applyFont="1" applyFill="1" applyAlignment="1" applyProtection="1">
      <alignment horizontal="left" vertical="center" indent="1"/>
      <protection locked="0"/>
    </xf>
    <xf numFmtId="0" fontId="6" fillId="8" borderId="18" xfId="6" applyFont="1" applyFill="1" applyBorder="1" applyProtection="1">
      <protection locked="0"/>
    </xf>
    <xf numFmtId="0" fontId="6" fillId="8" borderId="19" xfId="6" applyFont="1" applyFill="1" applyBorder="1" applyProtection="1">
      <protection locked="0"/>
    </xf>
    <xf numFmtId="4" fontId="59" fillId="8" borderId="20" xfId="10" applyNumberFormat="1" applyFont="1" applyFill="1" applyBorder="1" applyAlignment="1" applyProtection="1">
      <alignment horizontal="right" vertical="center"/>
      <protection locked="0"/>
    </xf>
    <xf numFmtId="4" fontId="59" fillId="8" borderId="0" xfId="10" applyNumberFormat="1" applyFont="1" applyFill="1" applyAlignment="1" applyProtection="1">
      <alignment horizontal="right" vertical="center"/>
      <protection locked="0"/>
    </xf>
    <xf numFmtId="0" fontId="6" fillId="8" borderId="0" xfId="6" applyFont="1" applyFill="1" applyProtection="1">
      <protection locked="0"/>
    </xf>
    <xf numFmtId="0" fontId="6" fillId="8" borderId="21" xfId="6" applyFont="1" applyFill="1" applyBorder="1" applyProtection="1">
      <protection locked="0"/>
    </xf>
    <xf numFmtId="0" fontId="6" fillId="8" borderId="23" xfId="6" applyFont="1" applyFill="1" applyBorder="1" applyProtection="1">
      <protection locked="0"/>
    </xf>
    <xf numFmtId="0" fontId="6" fillId="8" borderId="24" xfId="6" applyFont="1" applyFill="1" applyBorder="1" applyProtection="1">
      <protection locked="0"/>
    </xf>
    <xf numFmtId="1" fontId="67" fillId="8" borderId="0" xfId="2" applyNumberFormat="1" applyFont="1" applyFill="1" applyAlignment="1" applyProtection="1">
      <alignment horizontal="center" vertical="center"/>
      <protection hidden="1"/>
    </xf>
    <xf numFmtId="0" fontId="1" fillId="0" borderId="20" xfId="6" applyBorder="1" applyProtection="1">
      <protection locked="0"/>
    </xf>
    <xf numFmtId="171" fontId="47" fillId="9" borderId="0" xfId="6" applyNumberFormat="1" applyFont="1" applyFill="1" applyProtection="1">
      <protection locked="0"/>
    </xf>
    <xf numFmtId="44" fontId="4" fillId="0" borderId="3" xfId="4" applyNumberFormat="1" applyFont="1" applyBorder="1" applyAlignment="1" applyProtection="1">
      <alignment horizontal="center" vertical="center"/>
      <protection hidden="1"/>
    </xf>
    <xf numFmtId="0" fontId="77" fillId="0" borderId="0" xfId="6" applyFont="1" applyAlignment="1" applyProtection="1">
      <alignment horizontal="left" vertical="center"/>
      <protection locked="0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0" fontId="2" fillId="0" borderId="0" xfId="6" applyFont="1" applyAlignment="1" applyProtection="1">
      <alignment wrapText="1"/>
      <protection locked="0"/>
    </xf>
    <xf numFmtId="0" fontId="15" fillId="2" borderId="4" xfId="26" applyFont="1" applyFill="1" applyBorder="1" applyAlignment="1" applyProtection="1">
      <alignment horizontal="left" vertical="center"/>
      <protection locked="0"/>
    </xf>
    <xf numFmtId="0" fontId="15" fillId="2" borderId="4" xfId="26" applyFont="1" applyFill="1" applyBorder="1" applyAlignment="1" applyProtection="1">
      <alignment horizontal="center" vertical="center"/>
      <protection locked="0"/>
    </xf>
    <xf numFmtId="0" fontId="11" fillId="2" borderId="4" xfId="26" applyFont="1" applyFill="1" applyBorder="1" applyAlignment="1" applyProtection="1">
      <alignment horizontal="left" vertical="center" indent="1"/>
      <protection locked="0"/>
    </xf>
    <xf numFmtId="0" fontId="78" fillId="0" borderId="0" xfId="0" applyFont="1" applyProtection="1">
      <protection locked="0"/>
    </xf>
    <xf numFmtId="0" fontId="81" fillId="0" borderId="0" xfId="1" applyFont="1" applyAlignment="1" applyProtection="1">
      <alignment horizontal="left" vertical="center"/>
      <protection locked="0"/>
    </xf>
    <xf numFmtId="0" fontId="4" fillId="0" borderId="0" xfId="6" applyFont="1" applyProtection="1">
      <protection hidden="1"/>
    </xf>
    <xf numFmtId="0" fontId="70" fillId="3" borderId="2" xfId="1" applyFont="1" applyFill="1" applyBorder="1" applyAlignment="1" applyProtection="1">
      <alignment horizontal="left" vertical="top" wrapText="1"/>
      <protection hidden="1"/>
    </xf>
    <xf numFmtId="0" fontId="75" fillId="2" borderId="6" xfId="6" applyFont="1" applyFill="1" applyBorder="1" applyAlignment="1" applyProtection="1">
      <alignment horizontal="left" vertical="center"/>
      <protection hidden="1"/>
    </xf>
    <xf numFmtId="0" fontId="75" fillId="2" borderId="6" xfId="6" applyFont="1" applyFill="1" applyBorder="1" applyAlignment="1" applyProtection="1">
      <alignment horizontal="center" vertical="center"/>
      <protection hidden="1"/>
    </xf>
    <xf numFmtId="0" fontId="83" fillId="0" borderId="0" xfId="26" applyFont="1" applyProtection="1">
      <protection locked="0"/>
    </xf>
    <xf numFmtId="0" fontId="50" fillId="7" borderId="0" xfId="6" applyFont="1" applyFill="1" applyProtection="1">
      <protection locked="0"/>
    </xf>
    <xf numFmtId="0" fontId="50" fillId="7" borderId="0" xfId="0" applyFont="1" applyFill="1"/>
    <xf numFmtId="0" fontId="81" fillId="3" borderId="0" xfId="1" applyFont="1" applyFill="1" applyAlignment="1" applyProtection="1">
      <alignment horizontal="left" vertical="center"/>
      <protection locked="0"/>
    </xf>
    <xf numFmtId="0" fontId="1" fillId="3" borderId="0" xfId="6" applyFill="1" applyAlignment="1" applyProtection="1">
      <alignment horizontal="left"/>
      <protection locked="0"/>
    </xf>
    <xf numFmtId="0" fontId="1" fillId="3" borderId="0" xfId="6" applyFill="1" applyAlignment="1" applyProtection="1">
      <alignment horizontal="left" vertical="center"/>
      <protection locked="0"/>
    </xf>
    <xf numFmtId="0" fontId="1" fillId="3" borderId="0" xfId="6" applyFill="1" applyAlignment="1" applyProtection="1">
      <alignment horizontal="center" vertical="center"/>
      <protection locked="0"/>
    </xf>
    <xf numFmtId="0" fontId="20" fillId="2" borderId="4" xfId="6" applyFont="1" applyFill="1" applyBorder="1" applyAlignment="1" applyProtection="1">
      <alignment horizontal="left" vertical="center"/>
      <protection locked="0"/>
    </xf>
    <xf numFmtId="170" fontId="85" fillId="0" borderId="3" xfId="4" applyNumberFormat="1" applyFont="1" applyBorder="1" applyAlignment="1" applyProtection="1">
      <alignment vertical="center"/>
      <protection hidden="1"/>
    </xf>
    <xf numFmtId="0" fontId="64" fillId="0" borderId="0" xfId="6" applyFont="1" applyAlignment="1" applyProtection="1">
      <alignment horizontal="right"/>
      <protection locked="0"/>
    </xf>
    <xf numFmtId="0" fontId="86" fillId="8" borderId="22" xfId="26" applyFont="1" applyFill="1" applyBorder="1" applyAlignment="1" applyProtection="1">
      <alignment vertical="center"/>
      <protection locked="0"/>
    </xf>
    <xf numFmtId="0" fontId="84" fillId="8" borderId="23" xfId="26" applyFont="1" applyFill="1" applyBorder="1" applyAlignment="1" applyProtection="1">
      <alignment vertical="center"/>
      <protection locked="0"/>
    </xf>
    <xf numFmtId="0" fontId="64" fillId="0" borderId="0" xfId="6" applyFont="1" applyAlignment="1" applyProtection="1">
      <alignment horizontal="left"/>
      <protection locked="0"/>
    </xf>
    <xf numFmtId="0" fontId="4" fillId="0" borderId="3" xfId="7" applyFont="1" applyBorder="1" applyAlignment="1" applyProtection="1">
      <alignment horizontal="center" vertical="top"/>
      <protection locked="0"/>
    </xf>
    <xf numFmtId="49" fontId="4" fillId="0" borderId="6" xfId="4" applyNumberFormat="1" applyFont="1" applyBorder="1" applyAlignment="1" applyProtection="1">
      <alignment horizontal="left" vertical="center"/>
      <protection locked="0"/>
    </xf>
    <xf numFmtId="1" fontId="87" fillId="0" borderId="3" xfId="0" applyNumberFormat="1" applyFont="1" applyBorder="1" applyAlignment="1">
      <alignment horizontal="right" vertical="top"/>
    </xf>
    <xf numFmtId="49" fontId="69" fillId="0" borderId="5" xfId="4" applyNumberFormat="1" applyFont="1" applyBorder="1" applyAlignment="1" applyProtection="1">
      <alignment horizontal="left" vertical="center" indent="1"/>
      <protection locked="0"/>
    </xf>
    <xf numFmtId="49" fontId="70" fillId="0" borderId="5" xfId="4" applyNumberFormat="1" applyFont="1" applyBorder="1" applyAlignment="1" applyProtection="1">
      <alignment horizontal="left" vertical="center"/>
      <protection locked="0"/>
    </xf>
    <xf numFmtId="1" fontId="88" fillId="8" borderId="0" xfId="2" applyNumberFormat="1" applyFont="1" applyFill="1" applyAlignment="1" applyProtection="1">
      <alignment horizontal="center" vertical="center"/>
      <protection hidden="1"/>
    </xf>
    <xf numFmtId="2" fontId="87" fillId="0" borderId="3" xfId="0" applyNumberFormat="1" applyFont="1" applyBorder="1" applyAlignment="1">
      <alignment horizontal="right" vertical="top"/>
    </xf>
    <xf numFmtId="49" fontId="4" fillId="0" borderId="5" xfId="4" applyNumberFormat="1" applyFont="1" applyBorder="1" applyAlignment="1" applyProtection="1">
      <alignment horizontal="center" vertical="center"/>
      <protection locked="0"/>
    </xf>
    <xf numFmtId="4" fontId="87" fillId="0" borderId="3" xfId="0" applyNumberFormat="1" applyFont="1" applyBorder="1" applyAlignment="1">
      <alignment horizontal="right" vertical="top"/>
    </xf>
    <xf numFmtId="0" fontId="75" fillId="2" borderId="4" xfId="6" applyFont="1" applyFill="1" applyBorder="1" applyAlignment="1" applyProtection="1">
      <alignment horizontal="left" vertical="center"/>
      <protection locked="0"/>
    </xf>
    <xf numFmtId="0" fontId="89" fillId="0" borderId="3" xfId="7" applyFont="1" applyBorder="1" applyAlignment="1" applyProtection="1">
      <alignment horizontal="left" vertical="top"/>
      <protection locked="0"/>
    </xf>
    <xf numFmtId="49" fontId="89" fillId="0" borderId="3" xfId="4" applyNumberFormat="1" applyFont="1" applyBorder="1" applyAlignment="1" applyProtection="1">
      <alignment horizontal="left" vertical="center"/>
      <protection locked="0"/>
    </xf>
    <xf numFmtId="0" fontId="8" fillId="11" borderId="7" xfId="4" applyFont="1" applyFill="1" applyBorder="1" applyAlignment="1" applyProtection="1">
      <alignment horizontal="center" vertical="top" wrapText="1"/>
      <protection hidden="1"/>
    </xf>
    <xf numFmtId="49" fontId="89" fillId="0" borderId="6" xfId="4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90" fillId="11" borderId="0" xfId="6" applyFont="1" applyFill="1" applyAlignment="1" applyProtection="1">
      <alignment horizontal="center"/>
      <protection hidden="1"/>
    </xf>
    <xf numFmtId="0" fontId="24" fillId="0" borderId="0" xfId="7" applyFont="1" applyAlignment="1" applyProtection="1">
      <alignment horizontal="center" vertical="top" wrapText="1"/>
      <protection locked="0"/>
    </xf>
    <xf numFmtId="3" fontId="59" fillId="8" borderId="17" xfId="10" applyNumberFormat="1" applyFont="1" applyFill="1" applyBorder="1" applyAlignment="1" applyProtection="1">
      <alignment horizontal="right" vertical="center"/>
      <protection locked="0"/>
    </xf>
    <xf numFmtId="3" fontId="59" fillId="8" borderId="18" xfId="10" applyNumberFormat="1" applyFont="1" applyFill="1" applyBorder="1" applyAlignment="1" applyProtection="1">
      <alignment horizontal="right" vertical="center"/>
      <protection locked="0"/>
    </xf>
    <xf numFmtId="4" fontId="59" fillId="8" borderId="20" xfId="10" applyNumberFormat="1" applyFont="1" applyFill="1" applyBorder="1" applyAlignment="1" applyProtection="1">
      <alignment horizontal="right" vertical="center"/>
      <protection locked="0"/>
    </xf>
    <xf numFmtId="4" fontId="59" fillId="8" borderId="0" xfId="10" applyNumberFormat="1" applyFont="1" applyFill="1" applyAlignment="1" applyProtection="1">
      <alignment horizontal="right" vertical="center"/>
      <protection locked="0"/>
    </xf>
    <xf numFmtId="0" fontId="80" fillId="0" borderId="0" xfId="8" applyFont="1" applyFill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81" fillId="3" borderId="0" xfId="1" applyFont="1" applyFill="1" applyAlignment="1" applyProtection="1">
      <alignment horizontal="left" vertical="center" wrapText="1"/>
      <protection locked="0"/>
    </xf>
    <xf numFmtId="0" fontId="81" fillId="3" borderId="0" xfId="1" applyFont="1" applyFill="1" applyAlignment="1" applyProtection="1">
      <alignment horizontal="left" vertical="center"/>
      <protection locked="0"/>
    </xf>
    <xf numFmtId="0" fontId="39" fillId="0" borderId="0" xfId="16" applyFont="1" applyAlignment="1">
      <alignment horizontal="left" vertical="top" wrapText="1"/>
    </xf>
    <xf numFmtId="0" fontId="36" fillId="0" borderId="0" xfId="16" applyFont="1" applyAlignment="1">
      <alignment horizontal="left" vertical="top" wrapText="1" indent="2"/>
    </xf>
    <xf numFmtId="0" fontId="36" fillId="0" borderId="0" xfId="16" quotePrefix="1" applyFont="1" applyAlignment="1">
      <alignment horizontal="left" vertical="top" wrapText="1" indent="4"/>
    </xf>
    <xf numFmtId="0" fontId="36" fillId="0" borderId="0" xfId="16" applyFont="1" applyAlignment="1">
      <alignment horizontal="left" vertical="top" wrapText="1" indent="4"/>
    </xf>
    <xf numFmtId="0" fontId="40" fillId="0" borderId="0" xfId="19" applyFont="1" applyAlignment="1">
      <alignment vertical="top" wrapText="1"/>
    </xf>
    <xf numFmtId="0" fontId="39" fillId="0" borderId="0" xfId="19" applyFont="1" applyAlignment="1">
      <alignment horizontal="left" vertical="top" wrapText="1"/>
    </xf>
    <xf numFmtId="0" fontId="36" fillId="0" borderId="0" xfId="16" applyFont="1" applyAlignment="1">
      <alignment horizontal="left" vertical="top" wrapText="1" indent="3"/>
    </xf>
    <xf numFmtId="0" fontId="17" fillId="0" borderId="0" xfId="18" applyFont="1" applyAlignment="1">
      <alignment horizontal="left" vertical="top" wrapText="1"/>
    </xf>
    <xf numFmtId="0" fontId="12" fillId="2" borderId="17" xfId="13" applyFont="1" applyFill="1" applyBorder="1" applyAlignment="1" applyProtection="1">
      <alignment horizontal="left" vertical="top" wrapText="1"/>
      <protection hidden="1"/>
    </xf>
    <xf numFmtId="0" fontId="12" fillId="2" borderId="18" xfId="13" applyFont="1" applyFill="1" applyBorder="1" applyAlignment="1" applyProtection="1">
      <alignment horizontal="left" vertical="top" wrapText="1"/>
      <protection hidden="1"/>
    </xf>
    <xf numFmtId="0" fontId="12" fillId="2" borderId="19" xfId="13" applyFont="1" applyFill="1" applyBorder="1" applyAlignment="1" applyProtection="1">
      <alignment horizontal="left" vertical="top" wrapText="1"/>
      <protection hidden="1"/>
    </xf>
    <xf numFmtId="0" fontId="12" fillId="2" borderId="20" xfId="13" applyFont="1" applyFill="1" applyBorder="1" applyAlignment="1" applyProtection="1">
      <alignment horizontal="left" vertical="top" wrapText="1"/>
      <protection hidden="1"/>
    </xf>
    <xf numFmtId="0" fontId="12" fillId="2" borderId="0" xfId="13" applyFont="1" applyFill="1" applyAlignment="1" applyProtection="1">
      <alignment horizontal="left" vertical="top" wrapText="1"/>
      <protection hidden="1"/>
    </xf>
    <xf numFmtId="0" fontId="12" fillId="2" borderId="21" xfId="13" applyFont="1" applyFill="1" applyBorder="1" applyAlignment="1" applyProtection="1">
      <alignment horizontal="left" vertical="top" wrapText="1"/>
      <protection hidden="1"/>
    </xf>
    <xf numFmtId="0" fontId="12" fillId="2" borderId="22" xfId="13" applyFont="1" applyFill="1" applyBorder="1" applyAlignment="1" applyProtection="1">
      <alignment horizontal="left" vertical="top" wrapText="1"/>
      <protection hidden="1"/>
    </xf>
    <xf numFmtId="0" fontId="12" fillId="2" borderId="23" xfId="13" applyFont="1" applyFill="1" applyBorder="1" applyAlignment="1" applyProtection="1">
      <alignment horizontal="left" vertical="top" wrapText="1"/>
      <protection hidden="1"/>
    </xf>
    <xf numFmtId="0" fontId="12" fillId="2" borderId="24" xfId="13" applyFont="1" applyFill="1" applyBorder="1" applyAlignment="1" applyProtection="1">
      <alignment horizontal="left" vertical="top" wrapText="1"/>
      <protection hidden="1"/>
    </xf>
  </cellXfs>
  <cellStyles count="29">
    <cellStyle name="Normalny 2" xfId="25" xr:uid="{D45D5553-5EC0-4D73-9725-3C52A61E56FC}"/>
    <cellStyle name="Normalny_Arkusz1" xfId="20" xr:uid="{9CF388B4-A2BD-4EC0-B040-3E1D65BAEC82}"/>
    <cellStyle name="Гиперссылка" xfId="26" builtinId="8"/>
    <cellStyle name="Гиперссылка 2" xfId="8" xr:uid="{453BCD3D-41E9-46CB-AEE1-AEF39312D7C8}"/>
    <cellStyle name="Гиперссылка 2 2" xfId="24" xr:uid="{1ACF1049-0130-40DC-9006-FF7C56388460}"/>
    <cellStyle name="Обычный" xfId="0" builtinId="0"/>
    <cellStyle name="Обычный 11" xfId="6" xr:uid="{677D8109-E252-4B9B-A72C-CEAB48230A8F}"/>
    <cellStyle name="Обычный 2" xfId="2" xr:uid="{D5547BAC-5161-4D35-84ED-2ACEF8835AE4}"/>
    <cellStyle name="Обычный 2 2" xfId="15" xr:uid="{DD876A5E-2F7A-439A-A980-FED4615A93B1}"/>
    <cellStyle name="Обычный 2 2 2" xfId="7" xr:uid="{3BF89333-2828-4A03-8821-2DA31BFDD6D9}"/>
    <cellStyle name="Обычный 2 2 2 2" xfId="9" xr:uid="{0D9460C0-CD53-4E7A-9BDA-5F3BEC8D2D2F}"/>
    <cellStyle name="Обычный 2 2 3" xfId="4" xr:uid="{6BEEBF1F-B86C-49C9-A55D-9EB4FBF73987}"/>
    <cellStyle name="Обычный 2 3" xfId="11" xr:uid="{0021E64D-07A6-43A1-A232-4EB06548870D}"/>
    <cellStyle name="Обычный 2 3 2" xfId="1" xr:uid="{7CB56070-188D-47D2-BE23-621517443535}"/>
    <cellStyle name="Обычный 2 5 2 2 2 2" xfId="19" xr:uid="{841E6DAC-8E1D-47AD-B40F-93B3161C2BF8}"/>
    <cellStyle name="Обычный 2 5 2 2 3" xfId="22" xr:uid="{B2D1B672-EADB-4DCF-A706-D842C56CECCA}"/>
    <cellStyle name="Обычный 3" xfId="27" xr:uid="{749F2395-6D75-4CA3-AC31-9A9A7238A582}"/>
    <cellStyle name="Обычный 3 2" xfId="17" xr:uid="{BA5A218F-D478-489E-9F1D-3DD70979DB39}"/>
    <cellStyle name="Обычный 3 2 2" xfId="18" xr:uid="{2D57F9AE-19DE-4EEA-B3F4-2CC8F52C92E0}"/>
    <cellStyle name="Обычный 3 2 3" xfId="23" xr:uid="{089DFF40-B3E8-4801-AAEA-7812E4BE1BDF}"/>
    <cellStyle name="Обычный 4" xfId="28" xr:uid="{EE797068-4B76-4B21-8DEC-409709BB11FC}"/>
    <cellStyle name="Обычный 4 2" xfId="16" xr:uid="{8FFF7F3A-286B-4752-968B-27F1FB337284}"/>
    <cellStyle name="Обычный_Лист1" xfId="10" xr:uid="{9288ECFD-CBC1-42CD-910B-F238EFFCCA46}"/>
    <cellStyle name="Обычный_Лист1 2" xfId="13" xr:uid="{6EE13CEE-007C-4031-82D8-8A83AC9B1FC9}"/>
    <cellStyle name="Обычный_наличие" xfId="14" xr:uid="{5BE1C5A0-17AB-4DA6-B597-E5E18EF6E23C}"/>
    <cellStyle name="Процентный" xfId="21" builtinId="5"/>
    <cellStyle name="Процентный 2" xfId="12" xr:uid="{16B07365-3FF8-43BD-8BF9-6C0C99FFF555}"/>
    <cellStyle name="Финансовый 2" xfId="3" xr:uid="{786DBEA9-601E-434C-8C00-3A95F8DEBE06}"/>
    <cellStyle name="Финансовый 3" xfId="5" xr:uid="{7D6C0572-2BE7-4FC2-B71E-52CA9E1E75BA}"/>
  </cellStyles>
  <dxfs count="17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CC66FF"/>
      <color rgb="FFFF99CC"/>
      <color rgb="FFF88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EC87BC-7A82-4B76-89C6-F3973D6EEAB3}"/>
            </a:ext>
          </a:extLst>
        </xdr:cNvPr>
        <xdr:cNvSpPr txBox="1"/>
      </xdr:nvSpPr>
      <xdr:spPr>
        <a:xfrm>
          <a:off x="613410" y="22151"/>
          <a:ext cx="8898255" cy="1562721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Московская область, Каширский район, дер. Барабаново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Тел.: +7 925 022 88 21;  +7 925 023 18 95;  +7 925 022 48 61</a:t>
          </a:r>
          <a:b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E-mail: opt1@sadovaypalitra.ru</a:t>
          </a:r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;  </a:t>
          </a: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opt2@sadovaypalitra.ru</a:t>
          </a:r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;  </a:t>
          </a:r>
          <a:r>
            <a:rPr lang="en-US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opt</a:t>
          </a:r>
          <a:r>
            <a:rPr lang="ru-RU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@sadovaypalitra.ru</a:t>
          </a:r>
          <a:b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</a:br>
          <a:endParaRPr lang="ru-RU" sz="10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oneCellAnchor>
    <xdr:from>
      <xdr:col>1</xdr:col>
      <xdr:colOff>30125</xdr:colOff>
      <xdr:row>10</xdr:row>
      <xdr:rowOff>12847</xdr:rowOff>
    </xdr:from>
    <xdr:ext cx="7140652" cy="442579"/>
    <xdr:pic>
      <xdr:nvPicPr>
        <xdr:cNvPr id="3" name="Рисунок 2">
          <a:extLst>
            <a:ext uri="{FF2B5EF4-FFF2-40B4-BE49-F238E27FC236}">
              <a16:creationId xmlns:a16="http://schemas.microsoft.com/office/drawing/2014/main" id="{F9406046-1338-461C-964B-C10FA49B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485" y="1841647"/>
          <a:ext cx="7140652" cy="44257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0</xdr:rowOff>
    </xdr:from>
    <xdr:ext cx="2400631" cy="494010"/>
    <xdr:pic>
      <xdr:nvPicPr>
        <xdr:cNvPr id="4" name="Рисунок 3">
          <a:extLst>
            <a:ext uri="{FF2B5EF4-FFF2-40B4-BE49-F238E27FC236}">
              <a16:creationId xmlns:a16="http://schemas.microsoft.com/office/drawing/2014/main" id="{050D321E-D298-4F0E-861F-1AE480947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" y="9692640"/>
          <a:ext cx="2400631" cy="49401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64</xdr:row>
      <xdr:rowOff>0</xdr:rowOff>
    </xdr:from>
    <xdr:ext cx="2996706" cy="474957"/>
    <xdr:pic>
      <xdr:nvPicPr>
        <xdr:cNvPr id="5" name="Рисунок 4">
          <a:extLst>
            <a:ext uri="{FF2B5EF4-FFF2-40B4-BE49-F238E27FC236}">
              <a16:creationId xmlns:a16="http://schemas.microsoft.com/office/drawing/2014/main" id="{73076162-F81E-4CE7-8B56-67EF1293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3410" y="11704320"/>
          <a:ext cx="2996706" cy="474957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44302</xdr:rowOff>
    </xdr:from>
    <xdr:ext cx="7302602" cy="519360"/>
    <xdr:pic>
      <xdr:nvPicPr>
        <xdr:cNvPr id="6" name="Рисунок 5">
          <a:extLst>
            <a:ext uri="{FF2B5EF4-FFF2-40B4-BE49-F238E27FC236}">
              <a16:creationId xmlns:a16="http://schemas.microsoft.com/office/drawing/2014/main" id="{6EF4E398-ADB0-4AFF-A9CD-28BCA88F4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3410" y="4067662"/>
          <a:ext cx="7302602" cy="51936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11076</xdr:rowOff>
    </xdr:from>
    <xdr:ext cx="6377188" cy="522589"/>
    <xdr:pic>
      <xdr:nvPicPr>
        <xdr:cNvPr id="7" name="Рисунок 6">
          <a:extLst>
            <a:ext uri="{FF2B5EF4-FFF2-40B4-BE49-F238E27FC236}">
              <a16:creationId xmlns:a16="http://schemas.microsoft.com/office/drawing/2014/main" id="{B4383C51-123D-4EE8-B86B-1D481F326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3410" y="6777636"/>
          <a:ext cx="6377188" cy="52258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82</xdr:row>
      <xdr:rowOff>0</xdr:rowOff>
    </xdr:from>
    <xdr:ext cx="4861142" cy="474957"/>
    <xdr:pic>
      <xdr:nvPicPr>
        <xdr:cNvPr id="8" name="Рисунок 7">
          <a:extLst>
            <a:ext uri="{FF2B5EF4-FFF2-40B4-BE49-F238E27FC236}">
              <a16:creationId xmlns:a16="http://schemas.microsoft.com/office/drawing/2014/main" id="{EB40F5DA-6CE4-4F0F-806E-1A4DA9C07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3410" y="14996160"/>
          <a:ext cx="4861142" cy="474957"/>
        </a:xfrm>
        <a:prstGeom prst="rect">
          <a:avLst/>
        </a:prstGeom>
      </xdr:spPr>
    </xdr:pic>
    <xdr:clientData/>
  </xdr:oneCellAnchor>
  <xdr:oneCellAnchor>
    <xdr:from>
      <xdr:col>1</xdr:col>
      <xdr:colOff>22860</xdr:colOff>
      <xdr:row>50</xdr:row>
      <xdr:rowOff>76200</xdr:rowOff>
    </xdr:from>
    <xdr:ext cx="5461009" cy="470603"/>
    <xdr:pic>
      <xdr:nvPicPr>
        <xdr:cNvPr id="9" name="Рисунок 8">
          <a:extLst>
            <a:ext uri="{FF2B5EF4-FFF2-40B4-BE49-F238E27FC236}">
              <a16:creationId xmlns:a16="http://schemas.microsoft.com/office/drawing/2014/main" id="{110379D3-DE24-4349-A1C2-F7CE7DDD4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7220" y="9220200"/>
          <a:ext cx="5461009" cy="470603"/>
        </a:xfrm>
        <a:prstGeom prst="rect">
          <a:avLst/>
        </a:prstGeom>
      </xdr:spPr>
    </xdr:pic>
    <xdr:clientData/>
  </xdr:oneCellAnchor>
  <xdr:oneCellAnchor>
    <xdr:from>
      <xdr:col>14</xdr:col>
      <xdr:colOff>22860</xdr:colOff>
      <xdr:row>0</xdr:row>
      <xdr:rowOff>45720</xdr:rowOff>
    </xdr:from>
    <xdr:ext cx="1585089" cy="1524000"/>
    <xdr:pic>
      <xdr:nvPicPr>
        <xdr:cNvPr id="10" name="Рисунок 9">
          <a:extLst>
            <a:ext uri="{FF2B5EF4-FFF2-40B4-BE49-F238E27FC236}">
              <a16:creationId xmlns:a16="http://schemas.microsoft.com/office/drawing/2014/main" id="{590AF267-7053-4B54-8B14-636FF2B36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35240" y="45720"/>
          <a:ext cx="1585089" cy="1524000"/>
        </a:xfrm>
        <a:prstGeom prst="rect">
          <a:avLst/>
        </a:prstGeom>
      </xdr:spPr>
    </xdr:pic>
    <xdr:clientData/>
  </xdr:oneCellAnchor>
  <xdr:oneCellAnchor>
    <xdr:from>
      <xdr:col>1</xdr:col>
      <xdr:colOff>45719</xdr:colOff>
      <xdr:row>86</xdr:row>
      <xdr:rowOff>83820</xdr:rowOff>
    </xdr:from>
    <xdr:ext cx="8878502" cy="2339340"/>
    <xdr:pic>
      <xdr:nvPicPr>
        <xdr:cNvPr id="11" name="Рисунок 10">
          <a:extLst>
            <a:ext uri="{FF2B5EF4-FFF2-40B4-BE49-F238E27FC236}">
              <a16:creationId xmlns:a16="http://schemas.microsoft.com/office/drawing/2014/main" id="{4AE6C2B8-622E-4B61-BF99-F981D448F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4319" y="23911560"/>
          <a:ext cx="8878502" cy="2339340"/>
        </a:xfrm>
        <a:prstGeom prst="rect">
          <a:avLst/>
        </a:prstGeom>
      </xdr:spPr>
    </xdr:pic>
    <xdr:clientData/>
  </xdr:oneCellAnchor>
  <xdr:oneCellAnchor>
    <xdr:from>
      <xdr:col>3</xdr:col>
      <xdr:colOff>297180</xdr:colOff>
      <xdr:row>100</xdr:row>
      <xdr:rowOff>60960</xdr:rowOff>
    </xdr:from>
    <xdr:ext cx="6038095" cy="409524"/>
    <xdr:pic>
      <xdr:nvPicPr>
        <xdr:cNvPr id="12" name="Рисунок 11">
          <a:extLst>
            <a:ext uri="{FF2B5EF4-FFF2-40B4-BE49-F238E27FC236}">
              <a16:creationId xmlns:a16="http://schemas.microsoft.com/office/drawing/2014/main" id="{90D3BA26-4704-4F20-AA9C-13816E7AE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80260" y="18348960"/>
          <a:ext cx="6038095" cy="4095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448234</xdr:colOff>
      <xdr:row>0</xdr:row>
      <xdr:rowOff>170329</xdr:rowOff>
    </xdr:from>
    <xdr:to>
      <xdr:col>8</xdr:col>
      <xdr:colOff>770964</xdr:colOff>
      <xdr:row>20</xdr:row>
      <xdr:rowOff>45132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22342E5-DB46-4A0C-A547-D5860B17C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34" y="170329"/>
          <a:ext cx="2949389" cy="2779368"/>
        </a:xfrm>
        <a:prstGeom prst="rect">
          <a:avLst/>
        </a:prstGeom>
      </xdr:spPr>
    </xdr:pic>
    <xdr:clientData/>
  </xdr:twoCellAnchor>
  <xdr:twoCellAnchor editAs="oneCell">
    <xdr:from>
      <xdr:col>20</xdr:col>
      <xdr:colOff>161369</xdr:colOff>
      <xdr:row>0</xdr:row>
      <xdr:rowOff>98611</xdr:rowOff>
    </xdr:from>
    <xdr:to>
      <xdr:col>21</xdr:col>
      <xdr:colOff>408801</xdr:colOff>
      <xdr:row>9</xdr:row>
      <xdr:rowOff>62752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DDB81F0-9040-5978-58CE-7207189D6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70545" y="98611"/>
          <a:ext cx="1179762" cy="1156447"/>
        </a:xfrm>
        <a:prstGeom prst="rect">
          <a:avLst/>
        </a:prstGeom>
      </xdr:spPr>
    </xdr:pic>
    <xdr:clientData/>
  </xdr:twoCellAnchor>
  <xdr:twoCellAnchor editAs="oneCell">
    <xdr:from>
      <xdr:col>21</xdr:col>
      <xdr:colOff>519955</xdr:colOff>
      <xdr:row>0</xdr:row>
      <xdr:rowOff>69991</xdr:rowOff>
    </xdr:from>
    <xdr:to>
      <xdr:col>23</xdr:col>
      <xdr:colOff>959224</xdr:colOff>
      <xdr:row>9</xdr:row>
      <xdr:rowOff>36076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6391B1A-5DE6-99DD-0B3C-308026C4C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61461" y="69991"/>
          <a:ext cx="1165410" cy="1158391"/>
        </a:xfrm>
        <a:prstGeom prst="rect">
          <a:avLst/>
        </a:prstGeom>
      </xdr:spPr>
    </xdr:pic>
    <xdr:clientData/>
  </xdr:twoCellAnchor>
  <xdr:twoCellAnchor editAs="oneCell">
    <xdr:from>
      <xdr:col>8</xdr:col>
      <xdr:colOff>8963</xdr:colOff>
      <xdr:row>539</xdr:row>
      <xdr:rowOff>116541</xdr:rowOff>
    </xdr:from>
    <xdr:to>
      <xdr:col>8</xdr:col>
      <xdr:colOff>1271194</xdr:colOff>
      <xdr:row>545</xdr:row>
      <xdr:rowOff>171422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5B70729-1107-49B6-BFA3-6B514EE31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3881" y="645718800"/>
          <a:ext cx="1262231" cy="1256151"/>
        </a:xfrm>
        <a:prstGeom prst="rect">
          <a:avLst/>
        </a:prstGeom>
      </xdr:spPr>
    </xdr:pic>
    <xdr:clientData/>
  </xdr:twoCellAnchor>
  <xdr:twoCellAnchor editAs="oneCell">
    <xdr:from>
      <xdr:col>11</xdr:col>
      <xdr:colOff>71719</xdr:colOff>
      <xdr:row>539</xdr:row>
      <xdr:rowOff>172053</xdr:rowOff>
    </xdr:from>
    <xdr:to>
      <xdr:col>14</xdr:col>
      <xdr:colOff>184681</xdr:colOff>
      <xdr:row>545</xdr:row>
      <xdr:rowOff>127230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6D7BA3C-C82C-4A0C-8DBC-08A2C7CC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6966" y="645774312"/>
          <a:ext cx="1179762" cy="1156447"/>
        </a:xfrm>
        <a:prstGeom prst="rect">
          <a:avLst/>
        </a:prstGeom>
      </xdr:spPr>
    </xdr:pic>
    <xdr:clientData/>
  </xdr:twoCellAnchor>
  <xdr:twoCellAnchor editAs="oneCell">
    <xdr:from>
      <xdr:col>14</xdr:col>
      <xdr:colOff>708211</xdr:colOff>
      <xdr:row>539</xdr:row>
      <xdr:rowOff>143435</xdr:rowOff>
    </xdr:from>
    <xdr:to>
      <xdr:col>16</xdr:col>
      <xdr:colOff>80680</xdr:colOff>
      <xdr:row>545</xdr:row>
      <xdr:rowOff>100556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346862F-C7C0-4C62-BD0F-76D837376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0258" y="645745694"/>
          <a:ext cx="1165410" cy="11583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8;&#1072;&#1073;&#1086;&#1090;&#1072;_&#1087;&#1083;&#1072;&#1085;&#1090;&#1084;&#1072;&#1088;&#1082;&#1077;&#1090;\&#1046;&#1072;&#1085;&#1085;&#1077;&#1090;\2021\&#1089;&#1077;&#1085;&#1090;&#1103;&#1073;&#1088;&#1100;\909\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wnloads/Renault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dovaypalitr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C8C1-E7B4-4A57-A878-2DBAE69840D4}">
  <dimension ref="B1:BH104"/>
  <sheetViews>
    <sheetView showGridLines="0" topLeftCell="A52" workbookViewId="0"/>
  </sheetViews>
  <sheetFormatPr defaultColWidth="8.6640625" defaultRowHeight="14.4"/>
  <cols>
    <col min="1" max="1" width="1.33203125" style="9" customWidth="1"/>
    <col min="2" max="2" width="5.6640625" style="9" customWidth="1"/>
    <col min="3" max="14" width="8.6640625" style="9"/>
    <col min="15" max="15" width="18.33203125" style="9" customWidth="1"/>
    <col min="16" max="16" width="8.109375" style="9" customWidth="1"/>
    <col min="17" max="16384" width="8.6640625" style="9"/>
  </cols>
  <sheetData>
    <row r="1" spans="2:18" ht="15" thickTop="1"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2:18">
      <c r="B2" s="10"/>
      <c r="P2" s="11"/>
    </row>
    <row r="3" spans="2:18">
      <c r="B3" s="10"/>
      <c r="P3" s="11"/>
    </row>
    <row r="4" spans="2:18">
      <c r="B4" s="10"/>
      <c r="P4" s="11"/>
    </row>
    <row r="5" spans="2:18" ht="18">
      <c r="B5" s="10"/>
      <c r="P5" s="11"/>
      <c r="R5" s="50"/>
    </row>
    <row r="6" spans="2:18" s="14" customFormat="1" ht="16.5" customHeight="1">
      <c r="B6" s="12"/>
      <c r="C6" s="13"/>
      <c r="P6" s="15"/>
    </row>
    <row r="7" spans="2:18" s="16" customFormat="1" ht="12" customHeight="1">
      <c r="B7" s="12"/>
      <c r="C7" s="13"/>
      <c r="P7" s="17"/>
    </row>
    <row r="8" spans="2:18" ht="12" customHeight="1">
      <c r="B8" s="10"/>
      <c r="C8" s="13"/>
      <c r="P8" s="11"/>
    </row>
    <row r="9" spans="2:18" ht="12" customHeight="1">
      <c r="B9" s="18"/>
      <c r="C9" s="13"/>
      <c r="P9" s="11"/>
    </row>
    <row r="10" spans="2:18" ht="12" customHeight="1">
      <c r="B10" s="18"/>
      <c r="C10" s="13"/>
      <c r="P10" s="11"/>
    </row>
    <row r="11" spans="2:18" ht="16.5" customHeight="1">
      <c r="B11" s="10"/>
      <c r="P11" s="11"/>
    </row>
    <row r="12" spans="2:18" ht="20.25" customHeight="1">
      <c r="B12" s="10"/>
      <c r="P12" s="11"/>
    </row>
    <row r="13" spans="2:18" s="21" customFormat="1" ht="17.25" customHeight="1">
      <c r="B13" s="19" t="s">
        <v>74</v>
      </c>
      <c r="C13" s="20" t="s">
        <v>75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P13" s="22"/>
    </row>
    <row r="14" spans="2:18" s="27" customFormat="1" ht="15.6">
      <c r="B14" s="23" t="s">
        <v>133</v>
      </c>
      <c r="C14" s="24"/>
      <c r="D14" s="25"/>
      <c r="E14" s="25"/>
      <c r="F14" s="25"/>
      <c r="G14" s="25"/>
      <c r="H14" s="26" t="s">
        <v>132</v>
      </c>
      <c r="I14" s="24"/>
      <c r="J14" s="25"/>
      <c r="K14" s="25"/>
      <c r="L14" s="25"/>
      <c r="M14" s="25"/>
      <c r="N14" s="25"/>
      <c r="P14" s="28"/>
    </row>
    <row r="15" spans="2:18" s="27" customFormat="1">
      <c r="B15" s="29"/>
      <c r="C15" s="30" t="s">
        <v>76</v>
      </c>
      <c r="D15" s="25"/>
      <c r="E15" s="25"/>
      <c r="F15" s="25"/>
      <c r="G15" s="25"/>
      <c r="H15" s="31" t="s">
        <v>77</v>
      </c>
      <c r="I15" s="32" t="s">
        <v>78</v>
      </c>
      <c r="J15" s="25"/>
      <c r="K15" s="25"/>
      <c r="L15" s="25"/>
      <c r="M15" s="25"/>
      <c r="N15" s="25"/>
      <c r="P15" s="28"/>
    </row>
    <row r="16" spans="2:18" s="27" customFormat="1">
      <c r="B16" s="29"/>
      <c r="C16" s="30" t="s">
        <v>79</v>
      </c>
      <c r="D16" s="25"/>
      <c r="E16" s="25"/>
      <c r="F16" s="25"/>
      <c r="G16" s="25"/>
      <c r="H16" s="31" t="s">
        <v>77</v>
      </c>
      <c r="I16" s="32" t="s">
        <v>80</v>
      </c>
      <c r="J16" s="25"/>
      <c r="K16" s="25"/>
      <c r="L16" s="25"/>
      <c r="M16" s="25"/>
      <c r="N16" s="25"/>
      <c r="P16" s="28"/>
    </row>
    <row r="17" spans="2:22" s="27" customFormat="1">
      <c r="B17" s="29"/>
      <c r="C17" s="30" t="s">
        <v>81</v>
      </c>
      <c r="D17" s="25"/>
      <c r="E17" s="25"/>
      <c r="F17" s="25"/>
      <c r="G17" s="25"/>
      <c r="H17" s="31" t="s">
        <v>77</v>
      </c>
      <c r="I17" s="32" t="s">
        <v>82</v>
      </c>
      <c r="J17" s="25"/>
      <c r="K17" s="25"/>
      <c r="L17" s="25"/>
      <c r="M17" s="25"/>
      <c r="N17" s="25"/>
      <c r="P17" s="28"/>
    </row>
    <row r="18" spans="2:22" s="27" customFormat="1">
      <c r="B18" s="29"/>
      <c r="C18" s="30" t="s">
        <v>83</v>
      </c>
      <c r="D18" s="25"/>
      <c r="E18" s="25"/>
      <c r="F18" s="25"/>
      <c r="G18" s="25"/>
      <c r="H18" s="31" t="s">
        <v>77</v>
      </c>
      <c r="I18" s="32" t="s">
        <v>84</v>
      </c>
      <c r="J18" s="25"/>
      <c r="K18" s="25"/>
      <c r="L18" s="25"/>
      <c r="M18" s="25"/>
      <c r="N18" s="25"/>
      <c r="P18" s="28"/>
      <c r="V18" s="33"/>
    </row>
    <row r="19" spans="2:22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P19" s="11"/>
    </row>
    <row r="20" spans="2:22" ht="15.6">
      <c r="B20" s="19" t="s">
        <v>74</v>
      </c>
      <c r="C20" s="20" t="s">
        <v>85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P20" s="11"/>
    </row>
    <row r="21" spans="2:22" s="27" customFormat="1">
      <c r="B21" s="29"/>
      <c r="C21" s="30" t="s">
        <v>372</v>
      </c>
      <c r="D21" s="25"/>
      <c r="E21" s="25"/>
      <c r="F21" s="25"/>
      <c r="G21" s="25"/>
      <c r="H21" s="31"/>
      <c r="I21" s="32"/>
      <c r="J21" s="25"/>
      <c r="K21" s="25"/>
      <c r="L21" s="25"/>
      <c r="M21" s="25"/>
      <c r="N21" s="25"/>
      <c r="P21" s="28"/>
    </row>
    <row r="22" spans="2:22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P22" s="11"/>
    </row>
    <row r="23" spans="2:22">
      <c r="B23" s="36"/>
      <c r="P23" s="11"/>
    </row>
    <row r="24" spans="2:22">
      <c r="B24" s="36"/>
      <c r="P24" s="11"/>
    </row>
    <row r="25" spans="2:22">
      <c r="B25" s="36"/>
      <c r="P25" s="11"/>
    </row>
    <row r="26" spans="2:22" s="39" customFormat="1" ht="17.399999999999999" customHeight="1">
      <c r="B26" s="37" t="s">
        <v>74</v>
      </c>
      <c r="C26" s="38" t="s">
        <v>86</v>
      </c>
      <c r="P26" s="40"/>
    </row>
    <row r="27" spans="2:22">
      <c r="B27" s="36"/>
      <c r="C27" s="30" t="s">
        <v>87</v>
      </c>
      <c r="P27" s="11"/>
    </row>
    <row r="28" spans="2:22">
      <c r="B28" s="36"/>
      <c r="C28" s="30" t="s">
        <v>88</v>
      </c>
      <c r="P28" s="11"/>
    </row>
    <row r="29" spans="2:22" s="39" customFormat="1" ht="15.6">
      <c r="B29" s="37" t="s">
        <v>74</v>
      </c>
      <c r="C29" s="38" t="s">
        <v>89</v>
      </c>
      <c r="P29" s="40"/>
    </row>
    <row r="30" spans="2:22" s="44" customFormat="1" ht="58.2" customHeight="1">
      <c r="B30" s="41" t="s">
        <v>74</v>
      </c>
      <c r="C30" s="318" t="s">
        <v>90</v>
      </c>
      <c r="D30" s="318"/>
      <c r="E30" s="318"/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43"/>
    </row>
    <row r="31" spans="2:22">
      <c r="B31" s="36"/>
      <c r="C31" s="319" t="s">
        <v>91</v>
      </c>
      <c r="D31" s="319"/>
      <c r="E31" s="319"/>
      <c r="F31" s="319"/>
      <c r="G31" s="319"/>
      <c r="H31" s="319"/>
      <c r="I31" s="319"/>
      <c r="J31" s="319"/>
      <c r="K31" s="319"/>
      <c r="L31" s="319"/>
      <c r="M31" s="319"/>
      <c r="N31" s="319"/>
      <c r="O31" s="319"/>
      <c r="P31" s="11"/>
    </row>
    <row r="32" spans="2:22" ht="29.25" customHeight="1">
      <c r="B32" s="36"/>
      <c r="C32" s="320" t="s">
        <v>92</v>
      </c>
      <c r="D32" s="321"/>
      <c r="E32" s="321"/>
      <c r="F32" s="321"/>
      <c r="G32" s="321"/>
      <c r="H32" s="321"/>
      <c r="I32" s="321"/>
      <c r="J32" s="321"/>
      <c r="K32" s="321"/>
      <c r="L32" s="321"/>
      <c r="M32" s="321"/>
      <c r="N32" s="321"/>
      <c r="O32" s="321"/>
      <c r="P32" s="11"/>
    </row>
    <row r="33" spans="2:16" ht="30" customHeight="1">
      <c r="B33" s="36"/>
      <c r="C33" s="320" t="s">
        <v>93</v>
      </c>
      <c r="D33" s="321"/>
      <c r="E33" s="321"/>
      <c r="F33" s="321"/>
      <c r="G33" s="321"/>
      <c r="H33" s="321"/>
      <c r="I33" s="321"/>
      <c r="J33" s="321"/>
      <c r="K33" s="321"/>
      <c r="L33" s="321"/>
      <c r="M33" s="321"/>
      <c r="N33" s="321"/>
      <c r="O33" s="321"/>
      <c r="P33" s="11"/>
    </row>
    <row r="34" spans="2:16" s="39" customFormat="1" ht="36" customHeight="1">
      <c r="B34" s="41" t="s">
        <v>74</v>
      </c>
      <c r="C34" s="318" t="s">
        <v>94</v>
      </c>
      <c r="D34" s="318"/>
      <c r="E34" s="318"/>
      <c r="F34" s="318"/>
      <c r="G34" s="318"/>
      <c r="H34" s="318"/>
      <c r="I34" s="318"/>
      <c r="J34" s="318"/>
      <c r="K34" s="318"/>
      <c r="L34" s="318"/>
      <c r="M34" s="318"/>
      <c r="N34" s="318"/>
      <c r="O34" s="318"/>
      <c r="P34" s="40"/>
    </row>
    <row r="35" spans="2:16" ht="29.25" customHeight="1">
      <c r="B35" s="36"/>
      <c r="C35" s="319" t="s">
        <v>95</v>
      </c>
      <c r="D35" s="319"/>
      <c r="E35" s="319"/>
      <c r="F35" s="319"/>
      <c r="G35" s="319"/>
      <c r="H35" s="319"/>
      <c r="I35" s="319"/>
      <c r="J35" s="319"/>
      <c r="K35" s="319"/>
      <c r="L35" s="319"/>
      <c r="M35" s="319"/>
      <c r="N35" s="319"/>
      <c r="O35" s="319"/>
      <c r="P35" s="11"/>
    </row>
    <row r="36" spans="2:16" ht="29.25" customHeight="1">
      <c r="B36" s="36"/>
      <c r="C36" s="319" t="s">
        <v>96</v>
      </c>
      <c r="D36" s="319"/>
      <c r="E36" s="319"/>
      <c r="F36" s="319"/>
      <c r="G36" s="319"/>
      <c r="H36" s="319"/>
      <c r="I36" s="319"/>
      <c r="J36" s="319"/>
      <c r="K36" s="319"/>
      <c r="L36" s="319"/>
      <c r="M36" s="319"/>
      <c r="N36" s="319"/>
      <c r="O36" s="319"/>
      <c r="P36" s="11"/>
    </row>
    <row r="37" spans="2:16" s="39" customFormat="1" ht="38.4" customHeight="1">
      <c r="B37" s="41" t="s">
        <v>74</v>
      </c>
      <c r="C37" s="318" t="s">
        <v>384</v>
      </c>
      <c r="D37" s="318"/>
      <c r="E37" s="318"/>
      <c r="F37" s="318"/>
      <c r="G37" s="318"/>
      <c r="H37" s="318"/>
      <c r="I37" s="318"/>
      <c r="J37" s="318"/>
      <c r="K37" s="318"/>
      <c r="L37" s="318"/>
      <c r="M37" s="318"/>
      <c r="N37" s="318"/>
      <c r="O37" s="318"/>
      <c r="P37" s="40"/>
    </row>
    <row r="38" spans="2:16">
      <c r="B38" s="36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11"/>
    </row>
    <row r="39" spans="2:16">
      <c r="B39" s="36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11"/>
    </row>
    <row r="40" spans="2:16">
      <c r="B40" s="36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11"/>
    </row>
    <row r="41" spans="2:16" ht="28.5" customHeight="1">
      <c r="B41" s="41" t="s">
        <v>74</v>
      </c>
      <c r="C41" s="318" t="s">
        <v>97</v>
      </c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11"/>
    </row>
    <row r="42" spans="2:16" s="44" customFormat="1" ht="15">
      <c r="B42" s="41" t="s">
        <v>74</v>
      </c>
      <c r="C42" s="318" t="s">
        <v>98</v>
      </c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43"/>
    </row>
    <row r="43" spans="2:16" ht="55.2" customHeight="1">
      <c r="B43" s="36"/>
      <c r="C43" s="319" t="s">
        <v>99</v>
      </c>
      <c r="D43" s="319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11"/>
    </row>
    <row r="44" spans="2:16" s="44" customFormat="1" ht="15">
      <c r="B44" s="41" t="s">
        <v>74</v>
      </c>
      <c r="C44" s="318" t="s">
        <v>100</v>
      </c>
      <c r="D44" s="318"/>
      <c r="E44" s="318"/>
      <c r="F44" s="318"/>
      <c r="G44" s="318"/>
      <c r="H44" s="318"/>
      <c r="I44" s="318"/>
      <c r="J44" s="318"/>
      <c r="K44" s="318"/>
      <c r="L44" s="318"/>
      <c r="M44" s="318"/>
      <c r="N44" s="318"/>
      <c r="O44" s="318"/>
      <c r="P44" s="43"/>
    </row>
    <row r="45" spans="2:16" ht="29.25" customHeight="1">
      <c r="B45" s="36"/>
      <c r="C45" s="319" t="s">
        <v>101</v>
      </c>
      <c r="D45" s="319"/>
      <c r="E45" s="319"/>
      <c r="F45" s="319"/>
      <c r="G45" s="319"/>
      <c r="H45" s="319"/>
      <c r="I45" s="319"/>
      <c r="J45" s="319"/>
      <c r="K45" s="319"/>
      <c r="L45" s="319"/>
      <c r="M45" s="319"/>
      <c r="N45" s="319"/>
      <c r="O45" s="319"/>
      <c r="P45" s="11"/>
    </row>
    <row r="46" spans="2:16" s="44" customFormat="1" ht="30" customHeight="1">
      <c r="B46" s="41" t="s">
        <v>74</v>
      </c>
      <c r="C46" s="318" t="s">
        <v>102</v>
      </c>
      <c r="D46" s="318"/>
      <c r="E46" s="318"/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43"/>
    </row>
    <row r="47" spans="2:16" ht="30.75" customHeight="1">
      <c r="B47" s="36"/>
      <c r="C47" s="319" t="s">
        <v>103</v>
      </c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  <c r="O47" s="319"/>
      <c r="P47" s="11"/>
    </row>
    <row r="48" spans="2:16" ht="41.7" customHeight="1">
      <c r="B48" s="36"/>
      <c r="C48" s="319" t="s">
        <v>104</v>
      </c>
      <c r="D48" s="319"/>
      <c r="E48" s="319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11"/>
    </row>
    <row r="49" spans="2:16" ht="42" customHeight="1">
      <c r="B49" s="36"/>
      <c r="C49" s="319" t="s">
        <v>105</v>
      </c>
      <c r="D49" s="319"/>
      <c r="E49" s="319"/>
      <c r="F49" s="319"/>
      <c r="G49" s="319"/>
      <c r="H49" s="319"/>
      <c r="I49" s="319"/>
      <c r="J49" s="319"/>
      <c r="K49" s="319"/>
      <c r="L49" s="319"/>
      <c r="M49" s="319"/>
      <c r="N49" s="319"/>
      <c r="O49" s="319"/>
      <c r="P49" s="11"/>
    </row>
    <row r="50" spans="2:16" ht="42" customHeight="1">
      <c r="B50" s="41" t="s">
        <v>74</v>
      </c>
      <c r="C50" s="318" t="s">
        <v>106</v>
      </c>
      <c r="D50" s="318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8"/>
      <c r="P50" s="11"/>
    </row>
    <row r="51" spans="2:16" ht="47.55" customHeight="1"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11"/>
    </row>
    <row r="52" spans="2:16" ht="18.45" customHeight="1">
      <c r="B52" s="41" t="s">
        <v>74</v>
      </c>
      <c r="C52" s="322" t="s">
        <v>131</v>
      </c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11"/>
    </row>
    <row r="53" spans="2:16" ht="30.75" customHeight="1">
      <c r="B53" s="41" t="s">
        <v>74</v>
      </c>
      <c r="C53" s="323" t="s">
        <v>130</v>
      </c>
      <c r="D53" s="323"/>
      <c r="E53" s="323"/>
      <c r="F53" s="323"/>
      <c r="G53" s="323"/>
      <c r="H53" s="323"/>
      <c r="I53" s="323"/>
      <c r="J53" s="323"/>
      <c r="K53" s="323"/>
      <c r="L53" s="323"/>
      <c r="M53" s="323"/>
      <c r="N53" s="323"/>
      <c r="O53" s="323"/>
      <c r="P53" s="11"/>
    </row>
    <row r="54" spans="2:16">
      <c r="B54" s="36"/>
      <c r="P54" s="11"/>
    </row>
    <row r="55" spans="2:16">
      <c r="B55" s="36"/>
      <c r="P55" s="11"/>
    </row>
    <row r="56" spans="2:16">
      <c r="B56" s="36"/>
      <c r="P56" s="11"/>
    </row>
    <row r="57" spans="2:16" ht="17.25" customHeight="1">
      <c r="B57" s="41" t="s">
        <v>74</v>
      </c>
      <c r="C57" s="318" t="s">
        <v>107</v>
      </c>
      <c r="D57" s="318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  <c r="P57" s="11"/>
    </row>
    <row r="58" spans="2:16">
      <c r="B58" s="36"/>
      <c r="C58" s="319" t="s">
        <v>108</v>
      </c>
      <c r="D58" s="319"/>
      <c r="E58" s="319"/>
      <c r="F58" s="319"/>
      <c r="G58" s="319"/>
      <c r="H58" s="319"/>
      <c r="I58" s="319"/>
      <c r="J58" s="319"/>
      <c r="K58" s="319"/>
      <c r="L58" s="319"/>
      <c r="M58" s="319"/>
      <c r="N58" s="319"/>
      <c r="O58" s="319"/>
      <c r="P58" s="11"/>
    </row>
    <row r="59" spans="2:16">
      <c r="B59" s="36"/>
      <c r="C59" s="319" t="s">
        <v>109</v>
      </c>
      <c r="D59" s="319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11"/>
    </row>
    <row r="60" spans="2:16" ht="43.95" customHeight="1">
      <c r="B60" s="41" t="s">
        <v>74</v>
      </c>
      <c r="C60" s="318" t="s">
        <v>110</v>
      </c>
      <c r="D60" s="318"/>
      <c r="E60" s="318"/>
      <c r="F60" s="318"/>
      <c r="G60" s="318"/>
      <c r="H60" s="318"/>
      <c r="I60" s="318"/>
      <c r="J60" s="318"/>
      <c r="K60" s="318"/>
      <c r="L60" s="318"/>
      <c r="M60" s="318"/>
      <c r="N60" s="318"/>
      <c r="O60" s="318"/>
      <c r="P60" s="11"/>
    </row>
    <row r="61" spans="2:16" ht="31.5" customHeight="1">
      <c r="B61" s="41"/>
      <c r="C61" s="319" t="s">
        <v>111</v>
      </c>
      <c r="D61" s="319"/>
      <c r="E61" s="319"/>
      <c r="F61" s="319"/>
      <c r="G61" s="319"/>
      <c r="H61" s="319"/>
      <c r="I61" s="319"/>
      <c r="J61" s="319"/>
      <c r="K61" s="319"/>
      <c r="L61" s="319"/>
      <c r="M61" s="319"/>
      <c r="N61" s="319"/>
      <c r="O61" s="319"/>
      <c r="P61" s="11"/>
    </row>
    <row r="62" spans="2:16" ht="29.25" customHeight="1">
      <c r="B62" s="41"/>
      <c r="C62" s="319" t="s">
        <v>112</v>
      </c>
      <c r="D62" s="319"/>
      <c r="E62" s="319"/>
      <c r="F62" s="319"/>
      <c r="G62" s="319"/>
      <c r="H62" s="319"/>
      <c r="I62" s="319"/>
      <c r="J62" s="319"/>
      <c r="K62" s="319"/>
      <c r="L62" s="319"/>
      <c r="M62" s="319"/>
      <c r="N62" s="319"/>
      <c r="O62" s="319"/>
      <c r="P62" s="11"/>
    </row>
    <row r="63" spans="2:16">
      <c r="B63" s="36"/>
      <c r="C63" s="319" t="s">
        <v>113</v>
      </c>
      <c r="D63" s="319"/>
      <c r="E63" s="319"/>
      <c r="F63" s="319"/>
      <c r="G63" s="319"/>
      <c r="H63" s="319"/>
      <c r="I63" s="319"/>
      <c r="J63" s="319"/>
      <c r="K63" s="319"/>
      <c r="L63" s="319"/>
      <c r="M63" s="319"/>
      <c r="N63" s="319"/>
      <c r="O63" s="319"/>
      <c r="P63" s="11"/>
    </row>
    <row r="64" spans="2:16">
      <c r="B64" s="36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11"/>
    </row>
    <row r="65" spans="2:60">
      <c r="B65" s="36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11"/>
    </row>
    <row r="66" spans="2:60">
      <c r="B66" s="36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11"/>
    </row>
    <row r="67" spans="2:60">
      <c r="B67" s="36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11"/>
    </row>
    <row r="68" spans="2:60" ht="45" customHeight="1">
      <c r="B68" s="41" t="s">
        <v>74</v>
      </c>
      <c r="C68" s="318" t="s">
        <v>114</v>
      </c>
      <c r="D68" s="318"/>
      <c r="E68" s="318"/>
      <c r="F68" s="318"/>
      <c r="G68" s="318"/>
      <c r="H68" s="318"/>
      <c r="I68" s="318"/>
      <c r="J68" s="318"/>
      <c r="K68" s="318"/>
      <c r="L68" s="318"/>
      <c r="M68" s="318"/>
      <c r="N68" s="318"/>
      <c r="O68" s="318"/>
      <c r="P68" s="11"/>
    </row>
    <row r="69" spans="2:60" ht="29.25" customHeight="1">
      <c r="B69" s="41"/>
      <c r="C69" s="319" t="s">
        <v>115</v>
      </c>
      <c r="D69" s="319"/>
      <c r="E69" s="319"/>
      <c r="F69" s="319"/>
      <c r="G69" s="319"/>
      <c r="H69" s="319"/>
      <c r="I69" s="319"/>
      <c r="J69" s="319"/>
      <c r="K69" s="319"/>
      <c r="L69" s="319"/>
      <c r="M69" s="319"/>
      <c r="N69" s="319"/>
      <c r="O69" s="319"/>
      <c r="P69" s="11"/>
    </row>
    <row r="70" spans="2:60" ht="15">
      <c r="B70" s="41" t="s">
        <v>74</v>
      </c>
      <c r="C70" s="318" t="s">
        <v>116</v>
      </c>
      <c r="D70" s="318"/>
      <c r="E70" s="318"/>
      <c r="F70" s="318"/>
      <c r="G70" s="318"/>
      <c r="H70" s="318"/>
      <c r="I70" s="318"/>
      <c r="J70" s="318"/>
      <c r="K70" s="318"/>
      <c r="L70" s="318"/>
      <c r="M70" s="318"/>
      <c r="N70" s="318"/>
      <c r="O70" s="318"/>
      <c r="P70" s="11"/>
    </row>
    <row r="71" spans="2:60" ht="15">
      <c r="B71" s="41"/>
      <c r="C71" s="319" t="s">
        <v>117</v>
      </c>
      <c r="D71" s="319"/>
      <c r="E71" s="319"/>
      <c r="F71" s="319"/>
      <c r="G71" s="319"/>
      <c r="H71" s="319"/>
      <c r="I71" s="319"/>
      <c r="J71" s="319"/>
      <c r="K71" s="319"/>
      <c r="L71" s="319"/>
      <c r="M71" s="319"/>
      <c r="N71" s="319"/>
      <c r="O71" s="319"/>
      <c r="P71" s="11"/>
    </row>
    <row r="72" spans="2:60" ht="59.25" customHeight="1">
      <c r="B72" s="41"/>
      <c r="C72" s="319" t="s">
        <v>118</v>
      </c>
      <c r="D72" s="319"/>
      <c r="E72" s="319"/>
      <c r="F72" s="319"/>
      <c r="G72" s="319"/>
      <c r="H72" s="319"/>
      <c r="I72" s="319"/>
      <c r="J72" s="319"/>
      <c r="K72" s="319"/>
      <c r="L72" s="319"/>
      <c r="M72" s="319"/>
      <c r="N72" s="319"/>
      <c r="O72" s="319"/>
      <c r="P72" s="11"/>
      <c r="S72" s="325"/>
      <c r="T72" s="325"/>
      <c r="U72" s="325"/>
      <c r="V72" s="325"/>
      <c r="W72" s="325"/>
      <c r="X72" s="325"/>
      <c r="Y72" s="325"/>
      <c r="Z72" s="325"/>
      <c r="AA72" s="325"/>
      <c r="AB72" s="325"/>
      <c r="AC72" s="325"/>
      <c r="AD72" s="325"/>
      <c r="AE72" s="325"/>
      <c r="AF72" s="325"/>
      <c r="AG72" s="325"/>
      <c r="AH72" s="325"/>
      <c r="AI72" s="325"/>
      <c r="AJ72" s="325"/>
      <c r="AK72" s="325"/>
      <c r="AL72" s="325"/>
      <c r="AM72" s="325"/>
      <c r="AN72" s="325"/>
      <c r="AO72" s="325"/>
      <c r="AP72" s="325"/>
      <c r="AQ72" s="325"/>
      <c r="AR72" s="325"/>
      <c r="AS72" s="325"/>
      <c r="AT72" s="325"/>
      <c r="AU72" s="325"/>
      <c r="AV72" s="325"/>
      <c r="AW72" s="325"/>
      <c r="AX72" s="325"/>
      <c r="AY72" s="325"/>
      <c r="AZ72" s="325"/>
      <c r="BA72" s="325"/>
      <c r="BB72" s="325"/>
      <c r="BC72" s="325"/>
      <c r="BD72" s="325"/>
      <c r="BE72" s="325"/>
      <c r="BF72" s="325"/>
      <c r="BG72" s="325"/>
      <c r="BH72" s="325"/>
    </row>
    <row r="73" spans="2:60">
      <c r="B73" s="36"/>
      <c r="C73" s="319" t="s">
        <v>119</v>
      </c>
      <c r="D73" s="319"/>
      <c r="E73" s="319"/>
      <c r="F73" s="319"/>
      <c r="G73" s="319"/>
      <c r="H73" s="319"/>
      <c r="I73" s="319"/>
      <c r="J73" s="319"/>
      <c r="K73" s="319"/>
      <c r="L73" s="319"/>
      <c r="M73" s="319"/>
      <c r="N73" s="319"/>
      <c r="O73" s="319"/>
      <c r="P73" s="11"/>
      <c r="S73" s="325"/>
      <c r="T73" s="325"/>
      <c r="U73" s="325"/>
      <c r="V73" s="325"/>
      <c r="W73" s="325"/>
      <c r="X73" s="325"/>
      <c r="Y73" s="325"/>
      <c r="Z73" s="325"/>
      <c r="AA73" s="325"/>
      <c r="AB73" s="325"/>
      <c r="AC73" s="325"/>
      <c r="AD73" s="325"/>
      <c r="AE73" s="325"/>
      <c r="AF73" s="325"/>
      <c r="AG73" s="325"/>
      <c r="AH73" s="325"/>
      <c r="AI73" s="325"/>
      <c r="AJ73" s="325"/>
      <c r="AK73" s="325"/>
      <c r="AL73" s="325"/>
      <c r="AM73" s="325"/>
      <c r="AN73" s="325"/>
      <c r="AO73" s="325"/>
      <c r="AP73" s="325"/>
      <c r="AQ73" s="325"/>
      <c r="AR73" s="325"/>
      <c r="AS73" s="325"/>
      <c r="AT73" s="325"/>
      <c r="AU73" s="325"/>
      <c r="AV73" s="325"/>
      <c r="AW73" s="325"/>
      <c r="AX73" s="325"/>
      <c r="AY73" s="325"/>
      <c r="AZ73" s="325"/>
      <c r="BA73" s="325"/>
      <c r="BB73" s="325"/>
      <c r="BC73" s="325"/>
      <c r="BD73" s="325"/>
      <c r="BE73" s="325"/>
      <c r="BF73" s="325"/>
      <c r="BG73" s="325"/>
      <c r="BH73" s="325"/>
    </row>
    <row r="74" spans="2:60">
      <c r="B74" s="36"/>
      <c r="C74" s="324" t="s">
        <v>120</v>
      </c>
      <c r="D74" s="324"/>
      <c r="E74" s="324"/>
      <c r="F74" s="324"/>
      <c r="G74" s="324"/>
      <c r="H74" s="324"/>
      <c r="I74" s="324"/>
      <c r="J74" s="324"/>
      <c r="K74" s="324"/>
      <c r="L74" s="324"/>
      <c r="M74" s="324"/>
      <c r="N74" s="324"/>
      <c r="O74" s="324"/>
      <c r="P74" s="11"/>
      <c r="S74" s="325"/>
      <c r="T74" s="325"/>
      <c r="U74" s="325"/>
      <c r="V74" s="325"/>
      <c r="W74" s="325"/>
      <c r="X74" s="325"/>
      <c r="Y74" s="325"/>
      <c r="Z74" s="325"/>
      <c r="AA74" s="325"/>
      <c r="AB74" s="325"/>
      <c r="AC74" s="325"/>
      <c r="AD74" s="325"/>
      <c r="AE74" s="325"/>
      <c r="AF74" s="325"/>
      <c r="AG74" s="325"/>
      <c r="AH74" s="325"/>
      <c r="AI74" s="325"/>
      <c r="AJ74" s="325"/>
      <c r="AK74" s="325"/>
      <c r="AL74" s="325"/>
      <c r="AM74" s="325"/>
      <c r="AN74" s="325"/>
      <c r="AO74" s="325"/>
      <c r="AP74" s="325"/>
      <c r="AQ74" s="325"/>
      <c r="AR74" s="325"/>
      <c r="AS74" s="325"/>
      <c r="AT74" s="325"/>
      <c r="AU74" s="325"/>
      <c r="AV74" s="325"/>
      <c r="AW74" s="325"/>
      <c r="AX74" s="325"/>
      <c r="AY74" s="325"/>
      <c r="AZ74" s="325"/>
      <c r="BA74" s="325"/>
      <c r="BB74" s="325"/>
      <c r="BC74" s="325"/>
      <c r="BD74" s="325"/>
      <c r="BE74" s="325"/>
      <c r="BF74" s="325"/>
      <c r="BG74" s="325"/>
      <c r="BH74" s="325"/>
    </row>
    <row r="75" spans="2:60">
      <c r="B75" s="36"/>
      <c r="C75" s="324" t="s">
        <v>121</v>
      </c>
      <c r="D75" s="324"/>
      <c r="E75" s="324"/>
      <c r="F75" s="324"/>
      <c r="G75" s="324"/>
      <c r="H75" s="324"/>
      <c r="I75" s="324"/>
      <c r="J75" s="324"/>
      <c r="K75" s="324"/>
      <c r="L75" s="324"/>
      <c r="M75" s="324"/>
      <c r="N75" s="324"/>
      <c r="O75" s="324"/>
      <c r="P75" s="11"/>
      <c r="S75" s="325" t="s">
        <v>122</v>
      </c>
      <c r="T75" s="325"/>
      <c r="U75" s="325"/>
      <c r="V75" s="325"/>
      <c r="W75" s="325"/>
      <c r="X75" s="325"/>
      <c r="Y75" s="325"/>
      <c r="Z75" s="325"/>
      <c r="AA75" s="325"/>
      <c r="AB75" s="325"/>
      <c r="AC75" s="325"/>
      <c r="AD75" s="325"/>
      <c r="AE75" s="325"/>
      <c r="AF75" s="325"/>
      <c r="AG75" s="325"/>
      <c r="AH75" s="325"/>
      <c r="AI75" s="325"/>
      <c r="AJ75" s="325"/>
      <c r="AK75" s="325"/>
      <c r="AL75" s="325"/>
      <c r="AM75" s="325"/>
      <c r="AN75" s="325"/>
      <c r="AO75" s="325"/>
      <c r="AP75" s="325"/>
      <c r="AQ75" s="325"/>
      <c r="AR75" s="325"/>
      <c r="AS75" s="325"/>
      <c r="AT75" s="325"/>
      <c r="AU75" s="325"/>
      <c r="AV75" s="325"/>
      <c r="AW75" s="325"/>
      <c r="AX75" s="325"/>
      <c r="AY75" s="325"/>
      <c r="AZ75" s="325"/>
      <c r="BA75" s="325"/>
      <c r="BB75" s="325"/>
      <c r="BC75" s="325"/>
      <c r="BD75" s="325"/>
      <c r="BE75" s="325"/>
      <c r="BF75" s="325"/>
      <c r="BG75" s="325"/>
      <c r="BH75" s="325"/>
    </row>
    <row r="76" spans="2:60">
      <c r="B76" s="36"/>
      <c r="C76" s="320" t="s">
        <v>123</v>
      </c>
      <c r="D76" s="321"/>
      <c r="E76" s="321"/>
      <c r="F76" s="321"/>
      <c r="G76" s="321"/>
      <c r="H76" s="321"/>
      <c r="I76" s="321"/>
      <c r="J76" s="321"/>
      <c r="K76" s="321"/>
      <c r="L76" s="321"/>
      <c r="M76" s="321"/>
      <c r="N76" s="321"/>
      <c r="O76" s="321"/>
      <c r="P76" s="11"/>
      <c r="S76" s="325"/>
      <c r="T76" s="325"/>
      <c r="U76" s="325"/>
      <c r="V76" s="325"/>
      <c r="W76" s="325"/>
      <c r="X76" s="325"/>
      <c r="Y76" s="325"/>
      <c r="Z76" s="325"/>
      <c r="AA76" s="325"/>
      <c r="AB76" s="325"/>
      <c r="AC76" s="325"/>
      <c r="AD76" s="325"/>
      <c r="AE76" s="325"/>
      <c r="AF76" s="325"/>
      <c r="AG76" s="325"/>
      <c r="AH76" s="325"/>
      <c r="AI76" s="325"/>
      <c r="AJ76" s="325"/>
      <c r="AK76" s="325"/>
      <c r="AL76" s="325"/>
      <c r="AM76" s="325"/>
      <c r="AN76" s="325"/>
      <c r="AO76" s="325"/>
      <c r="AP76" s="325"/>
      <c r="AQ76" s="325"/>
      <c r="AR76" s="325"/>
      <c r="AS76" s="325"/>
      <c r="AT76" s="325"/>
      <c r="AU76" s="325"/>
      <c r="AV76" s="325"/>
      <c r="AW76" s="325"/>
      <c r="AX76" s="325"/>
      <c r="AY76" s="325"/>
      <c r="AZ76" s="325"/>
      <c r="BA76" s="325"/>
      <c r="BB76" s="325"/>
      <c r="BC76" s="325"/>
      <c r="BD76" s="325"/>
      <c r="BE76" s="325"/>
      <c r="BF76" s="325"/>
      <c r="BG76" s="325"/>
      <c r="BH76" s="325"/>
    </row>
    <row r="77" spans="2:60" ht="30.75" customHeight="1">
      <c r="B77" s="36"/>
      <c r="C77" s="319" t="s">
        <v>124</v>
      </c>
      <c r="D77" s="319"/>
      <c r="E77" s="319"/>
      <c r="F77" s="319"/>
      <c r="G77" s="319"/>
      <c r="H77" s="319"/>
      <c r="I77" s="319"/>
      <c r="J77" s="319"/>
      <c r="K77" s="319"/>
      <c r="L77" s="319"/>
      <c r="M77" s="319"/>
      <c r="N77" s="319"/>
      <c r="O77" s="319"/>
      <c r="P77" s="11"/>
      <c r="S77" s="325"/>
      <c r="T77" s="325"/>
      <c r="U77" s="325"/>
      <c r="V77" s="325"/>
      <c r="W77" s="325"/>
      <c r="X77" s="325"/>
      <c r="Y77" s="325"/>
      <c r="Z77" s="325"/>
      <c r="AA77" s="325"/>
      <c r="AB77" s="325"/>
      <c r="AC77" s="325"/>
      <c r="AD77" s="325"/>
      <c r="AE77" s="325"/>
      <c r="AF77" s="325"/>
      <c r="AG77" s="325"/>
      <c r="AH77" s="325"/>
      <c r="AI77" s="325"/>
      <c r="AJ77" s="325"/>
      <c r="AK77" s="325"/>
      <c r="AL77" s="325"/>
      <c r="AM77" s="325"/>
      <c r="AN77" s="325"/>
      <c r="AO77" s="325"/>
      <c r="AP77" s="325"/>
      <c r="AQ77" s="325"/>
      <c r="AR77" s="325"/>
      <c r="AS77" s="325"/>
      <c r="AT77" s="325"/>
      <c r="AU77" s="325"/>
      <c r="AV77" s="325"/>
      <c r="AW77" s="325"/>
      <c r="AX77" s="325"/>
      <c r="AY77" s="325"/>
      <c r="AZ77" s="325"/>
      <c r="BA77" s="325"/>
      <c r="BB77" s="325"/>
      <c r="BC77" s="325"/>
      <c r="BD77" s="325"/>
      <c r="BE77" s="325"/>
      <c r="BF77" s="325"/>
      <c r="BG77" s="325"/>
      <c r="BH77" s="325"/>
    </row>
    <row r="78" spans="2:60">
      <c r="B78" s="36"/>
      <c r="C78" s="319" t="s">
        <v>125</v>
      </c>
      <c r="D78" s="319"/>
      <c r="E78" s="319"/>
      <c r="F78" s="319"/>
      <c r="G78" s="319"/>
      <c r="H78" s="319"/>
      <c r="I78" s="319"/>
      <c r="J78" s="319"/>
      <c r="K78" s="319"/>
      <c r="L78" s="319"/>
      <c r="M78" s="319"/>
      <c r="N78" s="319"/>
      <c r="O78" s="319"/>
      <c r="P78" s="11"/>
      <c r="S78" s="325"/>
      <c r="T78" s="325"/>
      <c r="U78" s="325"/>
      <c r="V78" s="325"/>
      <c r="W78" s="325"/>
      <c r="X78" s="325"/>
      <c r="Y78" s="325"/>
      <c r="Z78" s="325"/>
      <c r="AA78" s="325"/>
      <c r="AB78" s="325"/>
      <c r="AC78" s="325"/>
      <c r="AD78" s="325"/>
      <c r="AE78" s="325"/>
      <c r="AF78" s="325"/>
      <c r="AG78" s="325"/>
      <c r="AH78" s="325"/>
      <c r="AI78" s="325"/>
      <c r="AJ78" s="325"/>
      <c r="AK78" s="325"/>
      <c r="AL78" s="325"/>
      <c r="AM78" s="325"/>
      <c r="AN78" s="325"/>
      <c r="AO78" s="325"/>
      <c r="AP78" s="325"/>
      <c r="AQ78" s="325"/>
      <c r="AR78" s="325"/>
      <c r="AS78" s="325"/>
      <c r="AT78" s="325"/>
      <c r="AU78" s="325"/>
      <c r="AV78" s="325"/>
      <c r="AW78" s="325"/>
      <c r="AX78" s="325"/>
      <c r="AY78" s="325"/>
      <c r="AZ78" s="325"/>
      <c r="BA78" s="325"/>
      <c r="BB78" s="325"/>
      <c r="BC78" s="325"/>
      <c r="BD78" s="325"/>
      <c r="BE78" s="325"/>
      <c r="BF78" s="325"/>
      <c r="BG78" s="325"/>
      <c r="BH78" s="325"/>
    </row>
    <row r="79" spans="2:60" ht="45" customHeight="1">
      <c r="B79" s="41" t="s">
        <v>74</v>
      </c>
      <c r="C79" s="318" t="s">
        <v>126</v>
      </c>
      <c r="D79" s="318"/>
      <c r="E79" s="318"/>
      <c r="F79" s="318"/>
      <c r="G79" s="318"/>
      <c r="H79" s="318"/>
      <c r="I79" s="318"/>
      <c r="J79" s="318"/>
      <c r="K79" s="318"/>
      <c r="L79" s="318"/>
      <c r="M79" s="318"/>
      <c r="N79" s="318"/>
      <c r="O79" s="318"/>
      <c r="P79" s="11"/>
    </row>
    <row r="80" spans="2:60" ht="30" customHeight="1">
      <c r="B80" s="36"/>
      <c r="C80" s="319" t="s">
        <v>127</v>
      </c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11"/>
      <c r="S80" s="325"/>
      <c r="T80" s="325"/>
      <c r="U80" s="325"/>
      <c r="V80" s="325"/>
      <c r="W80" s="325"/>
      <c r="X80" s="325"/>
      <c r="Y80" s="325"/>
      <c r="Z80" s="325"/>
      <c r="AA80" s="325"/>
      <c r="AB80" s="325"/>
      <c r="AC80" s="325"/>
      <c r="AD80" s="325"/>
      <c r="AE80" s="325"/>
      <c r="AF80" s="325"/>
      <c r="AG80" s="325"/>
      <c r="AH80" s="325"/>
      <c r="AI80" s="325"/>
      <c r="AJ80" s="325"/>
      <c r="AK80" s="325"/>
      <c r="AL80" s="325"/>
      <c r="AM80" s="325"/>
      <c r="AN80" s="325"/>
      <c r="AO80" s="325"/>
      <c r="AP80" s="325"/>
      <c r="AQ80" s="325"/>
      <c r="AR80" s="325"/>
      <c r="AS80" s="325"/>
      <c r="AT80" s="325"/>
      <c r="AU80" s="325"/>
      <c r="AV80" s="325"/>
      <c r="AW80" s="325"/>
      <c r="AX80" s="325"/>
      <c r="AY80" s="325"/>
      <c r="AZ80" s="325"/>
      <c r="BA80" s="325"/>
      <c r="BB80" s="325"/>
      <c r="BC80" s="325"/>
      <c r="BD80" s="325"/>
      <c r="BE80" s="325"/>
      <c r="BF80" s="325"/>
      <c r="BG80" s="325"/>
      <c r="BH80" s="325"/>
    </row>
    <row r="81" spans="2:60" ht="45" customHeight="1">
      <c r="B81" s="36"/>
      <c r="C81" s="319" t="s">
        <v>128</v>
      </c>
      <c r="D81" s="319"/>
      <c r="E81" s="319"/>
      <c r="F81" s="319"/>
      <c r="G81" s="319"/>
      <c r="H81" s="319"/>
      <c r="I81" s="319"/>
      <c r="J81" s="319"/>
      <c r="K81" s="319"/>
      <c r="L81" s="319"/>
      <c r="M81" s="319"/>
      <c r="N81" s="319"/>
      <c r="O81" s="319"/>
      <c r="P81" s="11"/>
      <c r="S81" s="325"/>
      <c r="T81" s="325"/>
      <c r="U81" s="325"/>
      <c r="V81" s="325"/>
      <c r="W81" s="325"/>
      <c r="X81" s="325"/>
      <c r="Y81" s="325"/>
      <c r="Z81" s="325"/>
      <c r="AA81" s="325"/>
      <c r="AB81" s="325"/>
      <c r="AC81" s="325"/>
      <c r="AD81" s="325"/>
      <c r="AE81" s="325"/>
      <c r="AF81" s="325"/>
      <c r="AG81" s="325"/>
      <c r="AH81" s="325"/>
      <c r="AI81" s="325"/>
      <c r="AJ81" s="325"/>
      <c r="AK81" s="325"/>
      <c r="AL81" s="325"/>
      <c r="AM81" s="325"/>
      <c r="AN81" s="325"/>
      <c r="AO81" s="325"/>
      <c r="AP81" s="325"/>
      <c r="AQ81" s="325"/>
      <c r="AR81" s="325"/>
      <c r="AS81" s="325"/>
      <c r="AT81" s="325"/>
      <c r="AU81" s="325"/>
      <c r="AV81" s="325"/>
      <c r="AW81" s="325"/>
      <c r="AX81" s="325"/>
      <c r="AY81" s="325"/>
      <c r="AZ81" s="325"/>
      <c r="BA81" s="325"/>
      <c r="BB81" s="325"/>
      <c r="BC81" s="325"/>
      <c r="BD81" s="325"/>
      <c r="BE81" s="325"/>
      <c r="BF81" s="325"/>
      <c r="BG81" s="325"/>
      <c r="BH81" s="325"/>
    </row>
    <row r="82" spans="2:60">
      <c r="B82" s="36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11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</row>
    <row r="83" spans="2:60">
      <c r="B83" s="36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11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</row>
    <row r="84" spans="2:60">
      <c r="B84" s="36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11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</row>
    <row r="85" spans="2:60">
      <c r="B85" s="36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11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</row>
    <row r="86" spans="2:60" ht="15">
      <c r="B86" s="41" t="s">
        <v>74</v>
      </c>
      <c r="C86" s="318" t="s">
        <v>129</v>
      </c>
      <c r="D86" s="318"/>
      <c r="E86" s="318"/>
      <c r="F86" s="318"/>
      <c r="G86" s="318"/>
      <c r="H86" s="318"/>
      <c r="I86" s="318"/>
      <c r="J86" s="318"/>
      <c r="K86" s="318"/>
      <c r="L86" s="318"/>
      <c r="M86" s="318"/>
      <c r="N86" s="318"/>
      <c r="O86" s="318"/>
      <c r="P86" s="11"/>
    </row>
    <row r="87" spans="2:60">
      <c r="B87" s="10"/>
      <c r="P87" s="11"/>
    </row>
    <row r="88" spans="2:60">
      <c r="B88" s="10"/>
      <c r="P88" s="11"/>
    </row>
    <row r="89" spans="2:60">
      <c r="B89" s="10"/>
      <c r="P89" s="11"/>
    </row>
    <row r="90" spans="2:60">
      <c r="B90" s="10"/>
      <c r="P90" s="11"/>
    </row>
    <row r="91" spans="2:60">
      <c r="B91" s="10"/>
      <c r="P91" s="11"/>
    </row>
    <row r="92" spans="2:60">
      <c r="B92" s="10"/>
      <c r="P92" s="11"/>
    </row>
    <row r="93" spans="2:60">
      <c r="B93" s="10"/>
      <c r="P93" s="11"/>
    </row>
    <row r="94" spans="2:60">
      <c r="B94" s="10"/>
      <c r="P94" s="11"/>
    </row>
    <row r="95" spans="2:60">
      <c r="B95" s="10"/>
      <c r="P95" s="11"/>
    </row>
    <row r="96" spans="2:60">
      <c r="B96" s="10"/>
      <c r="P96" s="11"/>
    </row>
    <row r="97" spans="2:16">
      <c r="B97" s="10"/>
      <c r="P97" s="11"/>
    </row>
    <row r="98" spans="2:16">
      <c r="B98" s="10"/>
      <c r="P98" s="11"/>
    </row>
    <row r="99" spans="2:16">
      <c r="B99" s="10"/>
      <c r="P99" s="11"/>
    </row>
    <row r="100" spans="2:16">
      <c r="B100" s="10"/>
      <c r="P100" s="11"/>
    </row>
    <row r="101" spans="2:16">
      <c r="B101" s="10"/>
      <c r="P101" s="11"/>
    </row>
    <row r="102" spans="2:16">
      <c r="B102" s="10"/>
      <c r="P102" s="11"/>
    </row>
    <row r="103" spans="2:16">
      <c r="B103" s="10"/>
      <c r="P103" s="11"/>
    </row>
    <row r="104" spans="2:16" ht="15" thickBo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C86:O86"/>
    <mergeCell ref="C78:O78"/>
    <mergeCell ref="S78:BH78"/>
    <mergeCell ref="C79:O79"/>
    <mergeCell ref="C80:O80"/>
    <mergeCell ref="S80:BH80"/>
    <mergeCell ref="C81:O81"/>
    <mergeCell ref="S81:BH81"/>
    <mergeCell ref="C75:O75"/>
    <mergeCell ref="S75:BH75"/>
    <mergeCell ref="C76:O76"/>
    <mergeCell ref="S76:BH76"/>
    <mergeCell ref="C77:O77"/>
    <mergeCell ref="S77:BH77"/>
    <mergeCell ref="C74:O74"/>
    <mergeCell ref="S74:BH74"/>
    <mergeCell ref="C61:O61"/>
    <mergeCell ref="C62:O62"/>
    <mergeCell ref="C63:O63"/>
    <mergeCell ref="C68:O68"/>
    <mergeCell ref="C69:O69"/>
    <mergeCell ref="C70:O70"/>
    <mergeCell ref="C71:O71"/>
    <mergeCell ref="C72:O72"/>
    <mergeCell ref="S72:BH72"/>
    <mergeCell ref="C73:O73"/>
    <mergeCell ref="S73:BH73"/>
    <mergeCell ref="C60:O60"/>
    <mergeCell ref="C45:O45"/>
    <mergeCell ref="C46:O46"/>
    <mergeCell ref="C47:O47"/>
    <mergeCell ref="C48:O48"/>
    <mergeCell ref="C49:O49"/>
    <mergeCell ref="C50:O50"/>
    <mergeCell ref="C52:O52"/>
    <mergeCell ref="C53:O53"/>
    <mergeCell ref="C57:O57"/>
    <mergeCell ref="C58:O58"/>
    <mergeCell ref="C59:O59"/>
    <mergeCell ref="C44:O44"/>
    <mergeCell ref="C30:O30"/>
    <mergeCell ref="C31:O31"/>
    <mergeCell ref="C32:O32"/>
    <mergeCell ref="C33:O33"/>
    <mergeCell ref="C34:O34"/>
    <mergeCell ref="C35:O35"/>
    <mergeCell ref="C36:O36"/>
    <mergeCell ref="C37:O37"/>
    <mergeCell ref="C41:O41"/>
    <mergeCell ref="C42:O42"/>
    <mergeCell ref="C43:O43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872D-6E99-4E6E-99A2-4D833D3EFF62}">
  <sheetPr>
    <tabColor theme="9" tint="0.39997558519241921"/>
  </sheetPr>
  <dimension ref="A1:R132"/>
  <sheetViews>
    <sheetView showGridLines="0" topLeftCell="A32" zoomScale="80" zoomScaleNormal="80" workbookViewId="0">
      <selection activeCell="D42" sqref="D42"/>
    </sheetView>
  </sheetViews>
  <sheetFormatPr defaultRowHeight="14.4" outlineLevelRow="1"/>
  <cols>
    <col min="1" max="1" width="4.33203125" style="52" customWidth="1"/>
    <col min="2" max="2" width="30.5546875" style="52" customWidth="1"/>
    <col min="3" max="4" width="17.33203125" style="52" customWidth="1"/>
    <col min="5" max="5" width="18" style="52" customWidth="1"/>
    <col min="6" max="6" width="16" style="156" customWidth="1"/>
    <col min="7" max="7" width="15.44140625" style="52" customWidth="1"/>
    <col min="8" max="8" width="13.5546875" style="52" customWidth="1"/>
    <col min="9" max="9" width="12.6640625" style="52" customWidth="1"/>
    <col min="10" max="10" width="8.109375" style="52" customWidth="1"/>
    <col min="11" max="11" width="16.33203125" style="52" customWidth="1"/>
    <col min="12" max="12" width="11.88671875" style="52" customWidth="1"/>
    <col min="13" max="13" width="11.5546875" style="52" customWidth="1"/>
    <col min="14" max="18" width="14.88671875" style="52" customWidth="1"/>
    <col min="19" max="19" width="12.77734375" style="52" customWidth="1"/>
    <col min="20" max="20" width="15.77734375" style="52" customWidth="1"/>
    <col min="21" max="16384" width="8.88671875" style="52"/>
  </cols>
  <sheetData>
    <row r="1" spans="1:17" ht="15" thickBot="1"/>
    <row r="2" spans="1:17" ht="15.6" customHeight="1">
      <c r="B2" s="230">
        <f>Предзаказ_осень2026!R18</f>
        <v>0</v>
      </c>
      <c r="C2" s="244" t="s">
        <v>536</v>
      </c>
      <c r="D2" s="76"/>
      <c r="E2" s="77"/>
      <c r="F2" s="90"/>
      <c r="G2" s="55"/>
      <c r="H2" s="53"/>
      <c r="I2" s="53"/>
      <c r="J2" s="326" t="s">
        <v>63</v>
      </c>
      <c r="K2" s="327"/>
      <c r="L2" s="327"/>
      <c r="M2" s="327"/>
      <c r="N2" s="327"/>
      <c r="O2" s="327"/>
      <c r="P2" s="327"/>
      <c r="Q2" s="328"/>
    </row>
    <row r="3" spans="1:17" ht="15.6" customHeight="1">
      <c r="B3" s="212">
        <f>Предзаказ_осень2026!R19</f>
        <v>0</v>
      </c>
      <c r="C3" s="229" t="s">
        <v>532</v>
      </c>
      <c r="D3" s="76"/>
      <c r="E3" s="77"/>
      <c r="F3" s="90"/>
      <c r="G3" s="55"/>
      <c r="H3" s="53"/>
      <c r="I3" s="53"/>
      <c r="J3" s="329"/>
      <c r="K3" s="330"/>
      <c r="L3" s="330"/>
      <c r="M3" s="330"/>
      <c r="N3" s="330"/>
      <c r="O3" s="330"/>
      <c r="P3" s="330"/>
      <c r="Q3" s="331"/>
    </row>
    <row r="4" spans="1:17" ht="15.6">
      <c r="B4" s="221" t="s">
        <v>385</v>
      </c>
      <c r="C4" s="75" t="s">
        <v>59</v>
      </c>
      <c r="D4" s="76"/>
      <c r="E4" s="77"/>
      <c r="F4" s="90"/>
      <c r="G4" s="57"/>
      <c r="H4" s="56"/>
      <c r="I4" s="56"/>
      <c r="J4" s="329"/>
      <c r="K4" s="330"/>
      <c r="L4" s="330"/>
      <c r="M4" s="330"/>
      <c r="N4" s="330"/>
      <c r="O4" s="330"/>
      <c r="P4" s="330"/>
      <c r="Q4" s="331"/>
    </row>
    <row r="5" spans="1:17" ht="15.6">
      <c r="B5" s="221" t="s">
        <v>541</v>
      </c>
      <c r="C5" s="75" t="s">
        <v>60</v>
      </c>
      <c r="D5" s="76"/>
      <c r="E5" s="77"/>
      <c r="F5" s="90"/>
      <c r="G5" s="57"/>
      <c r="H5" s="56"/>
      <c r="I5" s="56"/>
      <c r="J5" s="329"/>
      <c r="K5" s="330"/>
      <c r="L5" s="330"/>
      <c r="M5" s="330"/>
      <c r="N5" s="330"/>
      <c r="O5" s="330"/>
      <c r="P5" s="330"/>
      <c r="Q5" s="331"/>
    </row>
    <row r="6" spans="1:17" ht="15.6">
      <c r="B6" s="213">
        <f>IF(B5="в кассу",0%,IF(B5="на р/счет",15%,"выберите способ оплаты!"))</f>
        <v>0.15</v>
      </c>
      <c r="C6" s="154" t="s">
        <v>136</v>
      </c>
      <c r="D6" s="76"/>
      <c r="E6" s="77"/>
      <c r="F6" s="90"/>
      <c r="G6" s="59"/>
      <c r="H6" s="58"/>
      <c r="I6" s="58"/>
      <c r="J6" s="329"/>
      <c r="K6" s="330"/>
      <c r="L6" s="330"/>
      <c r="M6" s="330"/>
      <c r="N6" s="330"/>
      <c r="O6" s="330"/>
      <c r="P6" s="330"/>
      <c r="Q6" s="331"/>
    </row>
    <row r="7" spans="1:17" ht="16.2" thickBot="1">
      <c r="B7" s="54"/>
      <c r="C7" s="54"/>
      <c r="D7" s="54"/>
      <c r="E7" s="54"/>
      <c r="F7" s="90"/>
      <c r="G7" s="54"/>
      <c r="H7" s="54"/>
      <c r="I7" s="54"/>
      <c r="J7" s="332"/>
      <c r="K7" s="333"/>
      <c r="L7" s="333"/>
      <c r="M7" s="333"/>
      <c r="N7" s="333"/>
      <c r="O7" s="333"/>
      <c r="P7" s="333"/>
      <c r="Q7" s="334"/>
    </row>
    <row r="8" spans="1:17" ht="18" thickBot="1">
      <c r="B8" s="60" t="s">
        <v>134</v>
      </c>
      <c r="C8" s="61"/>
      <c r="D8" s="62"/>
      <c r="E8" s="63"/>
      <c r="F8" s="233"/>
      <c r="G8" s="233"/>
      <c r="H8" s="54"/>
      <c r="I8" s="54"/>
      <c r="J8" s="54"/>
    </row>
    <row r="9" spans="1:17" ht="15.6" customHeight="1">
      <c r="B9" s="64">
        <f>SUM(Предзаказ_осень2026!V536:V1105)</f>
        <v>0</v>
      </c>
      <c r="C9" s="65" t="s">
        <v>61</v>
      </c>
      <c r="D9" s="66"/>
      <c r="E9" s="67"/>
      <c r="F9" s="234"/>
      <c r="G9" s="235"/>
      <c r="H9" s="68"/>
      <c r="I9" s="68"/>
      <c r="J9" s="326" t="s">
        <v>332</v>
      </c>
      <c r="K9" s="327"/>
      <c r="L9" s="327"/>
      <c r="M9" s="327"/>
      <c r="N9" s="327"/>
      <c r="O9" s="327"/>
      <c r="P9" s="327"/>
      <c r="Q9" s="328"/>
    </row>
    <row r="10" spans="1:17" ht="15.6">
      <c r="A10" s="69"/>
      <c r="B10" s="70">
        <f>B3</f>
        <v>0</v>
      </c>
      <c r="C10" s="71" t="s">
        <v>135</v>
      </c>
      <c r="D10" s="72"/>
      <c r="E10" s="73"/>
      <c r="F10" s="236"/>
      <c r="G10" s="237">
        <f>B3</f>
        <v>0</v>
      </c>
      <c r="H10" s="74"/>
      <c r="I10" s="74"/>
      <c r="J10" s="329"/>
      <c r="K10" s="330"/>
      <c r="L10" s="330"/>
      <c r="M10" s="330"/>
      <c r="N10" s="330"/>
      <c r="O10" s="330"/>
      <c r="P10" s="330"/>
      <c r="Q10" s="331"/>
    </row>
    <row r="11" spans="1:17" ht="16.2" thickBot="1">
      <c r="B11" s="231">
        <f>IF(B6="выберите способ оплаты!","выберите способ оплаты!",B6*G10)</f>
        <v>0</v>
      </c>
      <c r="C11" s="71" t="s">
        <v>137</v>
      </c>
      <c r="D11" s="72"/>
      <c r="E11" s="73"/>
      <c r="F11" s="238"/>
      <c r="G11" s="239">
        <f>IF(B6="выберите способ оплаты!"," - ₽",B6*G10)</f>
        <v>0</v>
      </c>
      <c r="H11" s="78"/>
      <c r="I11" s="78"/>
      <c r="J11" s="332"/>
      <c r="K11" s="333"/>
      <c r="L11" s="333"/>
      <c r="M11" s="333"/>
      <c r="N11" s="333"/>
      <c r="O11" s="333"/>
      <c r="P11" s="333"/>
      <c r="Q11" s="334"/>
    </row>
    <row r="12" spans="1:17" ht="15.6">
      <c r="B12" s="232">
        <f>IF(B6="выберите способ оплаты!","выберите способ оплаты!",B11+B10)</f>
        <v>0</v>
      </c>
      <c r="C12" s="65" t="s">
        <v>62</v>
      </c>
      <c r="D12" s="66"/>
      <c r="E12" s="67"/>
      <c r="F12" s="240"/>
      <c r="G12" s="241">
        <f>IF(B6="выберите способ оплаты!"," - ₽",G11+G10)</f>
        <v>0</v>
      </c>
      <c r="H12" s="79"/>
      <c r="I12" s="79"/>
      <c r="J12" s="54"/>
    </row>
    <row r="13" spans="1:17" ht="15.6">
      <c r="B13" s="54"/>
      <c r="C13" s="54"/>
      <c r="D13" s="54"/>
      <c r="E13" s="54"/>
      <c r="F13" s="90"/>
      <c r="G13" s="54"/>
      <c r="H13" s="54"/>
      <c r="I13" s="54"/>
      <c r="J13" s="54"/>
    </row>
    <row r="14" spans="1:17" ht="15.6">
      <c r="B14" s="80" t="s">
        <v>377</v>
      </c>
      <c r="C14" s="81"/>
      <c r="D14" s="81"/>
      <c r="E14" s="81"/>
      <c r="F14" s="81"/>
      <c r="G14" s="81"/>
      <c r="H14" s="81"/>
      <c r="I14" s="81"/>
    </row>
    <row r="15" spans="1:17" ht="15.6" customHeight="1">
      <c r="B15" s="80" t="s">
        <v>378</v>
      </c>
      <c r="C15" s="81"/>
      <c r="D15" s="81"/>
      <c r="E15" s="81"/>
      <c r="F15" s="81"/>
      <c r="G15" s="81"/>
      <c r="H15" s="81"/>
      <c r="I15" s="81"/>
    </row>
    <row r="16" spans="1:17" ht="16.2" customHeight="1">
      <c r="B16" s="80" t="s">
        <v>379</v>
      </c>
      <c r="C16" s="81"/>
      <c r="D16" s="81"/>
      <c r="E16" s="81"/>
      <c r="F16" s="81"/>
      <c r="G16" s="81"/>
      <c r="H16" s="81"/>
      <c r="I16" s="81"/>
    </row>
    <row r="17" spans="2:15" ht="15.6">
      <c r="B17" s="80" t="s">
        <v>380</v>
      </c>
      <c r="C17" s="81"/>
      <c r="D17" s="81"/>
      <c r="E17" s="81"/>
      <c r="F17" s="81"/>
      <c r="G17" s="81"/>
      <c r="H17" s="81"/>
      <c r="I17" s="81"/>
      <c r="J17" s="54"/>
    </row>
    <row r="18" spans="2:15" ht="15.6">
      <c r="B18" s="54"/>
      <c r="C18" s="54"/>
      <c r="D18" s="54"/>
      <c r="E18" s="54"/>
      <c r="F18" s="90"/>
      <c r="G18" s="54"/>
      <c r="H18" s="54"/>
      <c r="I18" s="54"/>
      <c r="J18" s="54"/>
    </row>
    <row r="19" spans="2:15" ht="17.399999999999999">
      <c r="B19" s="60" t="s">
        <v>376</v>
      </c>
      <c r="C19" s="82" t="str">
        <f>IF(AND(OR(B20="Навалом",B20="Не выбрано!"),OR(B21="Самовывоз",B21="Не выбрано!")),"",IF(COUNTIF(R74:R82,"В заказе присутствуют крупногабартиные растения, требуется корректировка расчета нашим логистом!")&gt;0,"В заказе присутствуют крупногабартиные растения, требуется корректировка расчета нашим логистом!",""))</f>
        <v/>
      </c>
      <c r="D19" s="83"/>
      <c r="E19" s="83"/>
      <c r="F19" s="90"/>
      <c r="G19" s="54"/>
      <c r="H19" s="54"/>
      <c r="I19" s="54"/>
      <c r="J19" s="54"/>
    </row>
    <row r="20" spans="2:15" ht="15.6">
      <c r="B20" s="222" t="s">
        <v>385</v>
      </c>
      <c r="C20" s="84" t="s">
        <v>138</v>
      </c>
      <c r="D20" s="56"/>
      <c r="E20" s="56"/>
      <c r="F20" s="90"/>
      <c r="G20" s="54"/>
      <c r="H20" s="54"/>
      <c r="I20" s="54"/>
      <c r="K20" s="54" t="s">
        <v>373</v>
      </c>
    </row>
    <row r="21" spans="2:15" ht="15.6">
      <c r="B21" s="222" t="s">
        <v>385</v>
      </c>
      <c r="C21" s="84" t="s">
        <v>139</v>
      </c>
      <c r="D21" s="56"/>
      <c r="E21" s="68" t="s">
        <v>334</v>
      </c>
      <c r="F21" s="90"/>
      <c r="G21" s="54"/>
      <c r="H21" s="54"/>
      <c r="I21" s="54"/>
      <c r="K21" s="52" t="s">
        <v>335</v>
      </c>
    </row>
    <row r="22" spans="2:15" ht="15.6">
      <c r="B22" s="155"/>
      <c r="C22" s="85" t="str">
        <f>IF(B21="Доставка до клиента","← Введите расстояние до вас в км",IF(AND(B21="Доставка до ТК",B20="Навалом"),"Отгрузка навалом в ТК невозможна! Выберите другой способ!",""))</f>
        <v/>
      </c>
      <c r="D22" s="86"/>
      <c r="E22" s="87"/>
      <c r="F22" s="90"/>
      <c r="G22" s="54"/>
      <c r="H22" s="54"/>
      <c r="I22" s="54"/>
      <c r="K22" s="54" t="s">
        <v>374</v>
      </c>
    </row>
    <row r="23" spans="2:15" ht="15.6">
      <c r="B23" s="88">
        <f>IF(B20="Навалом",0,IF(B20="В таре",R85,0))</f>
        <v>0</v>
      </c>
      <c r="C23" s="72" t="s">
        <v>141</v>
      </c>
      <c r="D23" s="53"/>
      <c r="E23" s="53"/>
      <c r="F23" s="90"/>
      <c r="G23" s="54"/>
      <c r="H23" s="54"/>
      <c r="I23" s="54"/>
      <c r="K23" s="204" t="s">
        <v>393</v>
      </c>
      <c r="L23" s="205"/>
      <c r="M23" s="205"/>
      <c r="N23" s="205"/>
      <c r="O23" s="205"/>
    </row>
    <row r="24" spans="2:15" ht="15.6">
      <c r="B24" s="88">
        <f>IF(B21="Самовывоз",0,IF(B21="Доставка до ТК",IF(B6="выберите способ оплаты!","выберите способ оплаты!",IF(B20&lt;&gt;"Навалом",ROUNDUP(R86,0)*3000,"выберите отгрузку в таре!")),IF(B21="Доставка до клиента",IF(B22="","введите расстояние!",R87),0)))</f>
        <v>0</v>
      </c>
      <c r="C24" s="72" t="s">
        <v>140</v>
      </c>
      <c r="D24" s="53"/>
      <c r="E24" s="53"/>
      <c r="F24" s="90"/>
      <c r="G24" s="54"/>
      <c r="H24" s="54"/>
      <c r="I24" s="54"/>
      <c r="K24" s="204" t="s">
        <v>392</v>
      </c>
      <c r="L24" s="205"/>
      <c r="M24" s="205"/>
      <c r="N24" s="205"/>
      <c r="O24" s="205"/>
    </row>
    <row r="25" spans="2:15" ht="15.6">
      <c r="B25" s="89">
        <f>IF(B6="выберите способ оплаты!","выберите способ оплаты!",B23+B23*B6)</f>
        <v>0</v>
      </c>
      <c r="C25" s="66" t="s">
        <v>142</v>
      </c>
      <c r="D25" s="58"/>
      <c r="E25" s="58"/>
      <c r="F25" s="90"/>
      <c r="G25" s="54"/>
      <c r="H25" s="54"/>
      <c r="I25" s="54"/>
      <c r="J25" s="54"/>
      <c r="K25" s="54" t="s">
        <v>375</v>
      </c>
    </row>
    <row r="26" spans="2:15" ht="15.6">
      <c r="B26" s="89">
        <f>IF(B6="выберите способ оплаты!","выберите способ оплаты!",IF(B24="выберите отгрузку в таре!","выберите отгрузку в таре!",IF(B24="введите расстояние!","введите расстояние!",B24+B24*B6)))</f>
        <v>0</v>
      </c>
      <c r="C26" s="66" t="s">
        <v>143</v>
      </c>
      <c r="D26" s="58"/>
      <c r="E26" s="58"/>
      <c r="F26" s="90"/>
      <c r="G26" s="54"/>
      <c r="H26" s="54"/>
      <c r="I26" s="54"/>
      <c r="J26" s="54"/>
    </row>
    <row r="27" spans="2:15" ht="15.6">
      <c r="B27" s="54"/>
      <c r="C27" s="54"/>
      <c r="D27" s="54"/>
      <c r="E27" s="54"/>
      <c r="F27" s="90"/>
      <c r="G27" s="54"/>
      <c r="H27" s="54"/>
      <c r="I27" s="54"/>
      <c r="J27" s="54"/>
    </row>
    <row r="28" spans="2:15" ht="15.6">
      <c r="B28" s="54"/>
      <c r="C28" s="54"/>
      <c r="D28" s="54"/>
      <c r="E28" s="54"/>
      <c r="F28" s="90"/>
      <c r="G28" s="54"/>
      <c r="H28" s="54"/>
      <c r="I28" s="54"/>
      <c r="J28" s="54"/>
    </row>
    <row r="29" spans="2:15" ht="37.799999999999997" customHeight="1">
      <c r="B29" s="210">
        <f>IFERROR(B12+B25+B26,"заполните все параметры")</f>
        <v>0</v>
      </c>
      <c r="C29" s="208" t="s">
        <v>331</v>
      </c>
      <c r="D29" s="208"/>
      <c r="E29" s="209"/>
      <c r="G29" s="90" t="s">
        <v>381</v>
      </c>
      <c r="H29" s="54"/>
      <c r="I29" s="54"/>
    </row>
    <row r="30" spans="2:15" ht="18">
      <c r="B30" s="206"/>
      <c r="C30" s="207"/>
      <c r="D30" s="207"/>
      <c r="E30" s="58"/>
      <c r="G30" s="90"/>
      <c r="H30" s="54"/>
      <c r="I30" s="54"/>
    </row>
    <row r="31" spans="2:15" ht="18">
      <c r="B31" s="206"/>
      <c r="C31" s="207"/>
      <c r="D31" s="207"/>
      <c r="E31" s="58"/>
      <c r="G31" s="90"/>
      <c r="H31" s="54"/>
      <c r="I31" s="54"/>
    </row>
    <row r="32" spans="2:15" ht="18">
      <c r="B32" s="206"/>
      <c r="C32" s="207"/>
      <c r="D32" s="207"/>
      <c r="E32" s="58"/>
      <c r="G32" s="90"/>
      <c r="H32" s="54"/>
      <c r="I32" s="54"/>
    </row>
    <row r="33" spans="2:18" ht="18">
      <c r="B33" s="206"/>
      <c r="C33" s="207"/>
      <c r="D33" s="207"/>
      <c r="E33" s="58"/>
      <c r="G33" s="90"/>
      <c r="H33" s="54"/>
      <c r="I33" s="54"/>
    </row>
    <row r="34" spans="2:18">
      <c r="B34" s="91"/>
      <c r="C34" s="92"/>
      <c r="D34" s="92"/>
      <c r="E34" s="92"/>
    </row>
    <row r="35" spans="2:18">
      <c r="B35" s="91"/>
      <c r="C35" s="92"/>
      <c r="D35" s="92"/>
      <c r="E35" s="92"/>
    </row>
    <row r="36" spans="2:18">
      <c r="B36" s="93"/>
      <c r="C36" s="94"/>
      <c r="D36" s="94"/>
      <c r="E36" s="94"/>
    </row>
    <row r="37" spans="2:18">
      <c r="B37" s="93"/>
      <c r="C37" s="94"/>
      <c r="D37" s="94"/>
      <c r="E37" s="94"/>
    </row>
    <row r="38" spans="2:18">
      <c r="B38" s="95" t="s">
        <v>343</v>
      </c>
      <c r="D38" s="52" t="s">
        <v>346</v>
      </c>
      <c r="E38" s="96"/>
      <c r="F38" s="157"/>
      <c r="G38" s="97"/>
      <c r="H38" s="97"/>
      <c r="I38" s="97"/>
      <c r="K38" s="98" t="s">
        <v>344</v>
      </c>
      <c r="L38" s="99"/>
      <c r="O38" s="52" t="s">
        <v>345</v>
      </c>
    </row>
    <row r="39" spans="2:18">
      <c r="B39" s="100"/>
      <c r="D39" s="101"/>
      <c r="E39" s="96"/>
      <c r="F39" s="157"/>
      <c r="G39" s="97"/>
      <c r="H39" s="97"/>
      <c r="I39" s="97"/>
    </row>
    <row r="40" spans="2:18" ht="82.8">
      <c r="B40" s="102" t="s">
        <v>323</v>
      </c>
      <c r="C40" s="103"/>
      <c r="D40" s="102" t="s">
        <v>389</v>
      </c>
      <c r="E40" s="104" t="s">
        <v>390</v>
      </c>
      <c r="F40" s="105" t="s">
        <v>311</v>
      </c>
      <c r="G40" s="104" t="s">
        <v>387</v>
      </c>
      <c r="H40" s="105" t="s">
        <v>313</v>
      </c>
      <c r="I40" s="105" t="s">
        <v>388</v>
      </c>
      <c r="K40" s="51" t="s">
        <v>315</v>
      </c>
      <c r="L40" s="51" t="s">
        <v>316</v>
      </c>
      <c r="M40" s="51" t="s">
        <v>382</v>
      </c>
      <c r="N40" s="51" t="s">
        <v>338</v>
      </c>
      <c r="O40" s="51" t="s">
        <v>383</v>
      </c>
      <c r="P40" s="51" t="s">
        <v>312</v>
      </c>
      <c r="Q40" s="51" t="s">
        <v>313</v>
      </c>
      <c r="R40" s="51" t="s">
        <v>322</v>
      </c>
    </row>
    <row r="41" spans="2:18">
      <c r="B41" s="102" t="s">
        <v>314</v>
      </c>
      <c r="C41" s="102" t="s">
        <v>321</v>
      </c>
      <c r="D41" s="203">
        <v>350</v>
      </c>
      <c r="E41" s="203">
        <v>3900</v>
      </c>
      <c r="F41" s="203">
        <v>1600</v>
      </c>
      <c r="G41" s="203">
        <v>400</v>
      </c>
      <c r="H41" s="203">
        <v>5500</v>
      </c>
      <c r="I41" s="203">
        <v>400</v>
      </c>
      <c r="K41" s="51"/>
      <c r="L41" s="51"/>
      <c r="M41" s="51"/>
      <c r="N41" s="51"/>
      <c r="O41" s="51"/>
      <c r="P41" s="51"/>
      <c r="Q41" s="51"/>
      <c r="R41" s="51"/>
    </row>
    <row r="42" spans="2:18">
      <c r="B42" s="106" t="s">
        <v>309</v>
      </c>
      <c r="C42" s="107">
        <v>0.5</v>
      </c>
      <c r="D42" s="107">
        <v>40</v>
      </c>
      <c r="E42" s="108" t="s">
        <v>339</v>
      </c>
      <c r="F42" s="108" t="s">
        <v>341</v>
      </c>
      <c r="G42" s="107"/>
      <c r="H42" s="107"/>
      <c r="I42" s="107"/>
      <c r="K42" s="109" t="e">
        <f>SUMIF(Предзаказ_осень2026!#REF!,Калькулятор!B42,Предзаказ_осень2026!#REF!)</f>
        <v>#REF!</v>
      </c>
      <c r="L42" s="110" t="e">
        <f t="shared" ref="L42:L82" si="0">C42*K42</f>
        <v>#REF!</v>
      </c>
      <c r="M42" s="110" t="e">
        <f>K42/D42</f>
        <v>#REF!</v>
      </c>
      <c r="N42" s="110"/>
      <c r="O42" s="110"/>
      <c r="P42" s="110"/>
      <c r="Q42" s="110"/>
      <c r="R42" s="110"/>
    </row>
    <row r="43" spans="2:18">
      <c r="B43" s="106" t="s">
        <v>149</v>
      </c>
      <c r="C43" s="107">
        <v>0.55000000000000004</v>
      </c>
      <c r="D43" s="107">
        <v>24</v>
      </c>
      <c r="E43" s="108" t="s">
        <v>340</v>
      </c>
      <c r="F43" s="108" t="s">
        <v>342</v>
      </c>
      <c r="G43" s="107"/>
      <c r="H43" s="107"/>
      <c r="I43" s="107"/>
      <c r="K43" s="109" t="e">
        <f>SUMIF(Предзаказ_осень2026!#REF!,Калькулятор!B43,Предзаказ_осень2026!#REF!)</f>
        <v>#REF!</v>
      </c>
      <c r="L43" s="110" t="e">
        <f t="shared" si="0"/>
        <v>#REF!</v>
      </c>
      <c r="M43" s="110" t="e">
        <f>K43/D43</f>
        <v>#REF!</v>
      </c>
      <c r="N43" s="110"/>
      <c r="O43" s="110"/>
      <c r="P43" s="110"/>
      <c r="Q43" s="110"/>
      <c r="R43" s="110"/>
    </row>
    <row r="44" spans="2:18">
      <c r="B44" s="106" t="s">
        <v>150</v>
      </c>
      <c r="C44" s="107">
        <v>1</v>
      </c>
      <c r="D44" s="107"/>
      <c r="E44" s="107">
        <v>190</v>
      </c>
      <c r="F44" s="108"/>
      <c r="G44" s="107"/>
      <c r="H44" s="107"/>
      <c r="I44" s="107"/>
      <c r="K44" s="109" t="e">
        <f>SUMIF(Предзаказ_осень2026!#REF!,Калькулятор!B44,Предзаказ_осень2026!#REF!)</f>
        <v>#REF!</v>
      </c>
      <c r="L44" s="110" t="e">
        <f t="shared" si="0"/>
        <v>#REF!</v>
      </c>
      <c r="M44" s="110"/>
      <c r="N44" s="110" t="e">
        <f>K44/E44</f>
        <v>#REF!</v>
      </c>
      <c r="O44" s="110"/>
      <c r="P44" s="110"/>
      <c r="Q44" s="110"/>
      <c r="R44" s="110"/>
    </row>
    <row r="45" spans="2:18">
      <c r="B45" s="106" t="s">
        <v>13</v>
      </c>
      <c r="C45" s="107">
        <v>2</v>
      </c>
      <c r="D45" s="107"/>
      <c r="E45" s="107">
        <v>120</v>
      </c>
      <c r="F45" s="108"/>
      <c r="G45" s="107"/>
      <c r="H45" s="107"/>
      <c r="I45" s="107"/>
      <c r="K45" s="109" t="e">
        <f>SUMIF(Предзаказ_осень2026!#REF!,Калькулятор!B45,Предзаказ_осень2026!#REF!)</f>
        <v>#REF!</v>
      </c>
      <c r="L45" s="110" t="e">
        <f t="shared" si="0"/>
        <v>#REF!</v>
      </c>
      <c r="M45" s="110"/>
      <c r="N45" s="110" t="e">
        <f t="shared" ref="N45:N48" si="1">K45/E45</f>
        <v>#REF!</v>
      </c>
      <c r="O45" s="110"/>
      <c r="P45" s="110"/>
      <c r="Q45" s="110"/>
      <c r="R45" s="110"/>
    </row>
    <row r="46" spans="2:18">
      <c r="B46" s="106" t="s">
        <v>2</v>
      </c>
      <c r="C46" s="107">
        <v>1</v>
      </c>
      <c r="D46" s="107"/>
      <c r="E46" s="107">
        <v>190</v>
      </c>
      <c r="F46" s="108"/>
      <c r="G46" s="107"/>
      <c r="H46" s="107"/>
      <c r="I46" s="107"/>
      <c r="K46" s="109" t="e">
        <f>SUMIF(Предзаказ_осень2026!#REF!,Калькулятор!B46,Предзаказ_осень2026!#REF!)</f>
        <v>#REF!</v>
      </c>
      <c r="L46" s="110" t="e">
        <f t="shared" si="0"/>
        <v>#REF!</v>
      </c>
      <c r="M46" s="110"/>
      <c r="N46" s="110" t="e">
        <f t="shared" si="1"/>
        <v>#REF!</v>
      </c>
      <c r="O46" s="110"/>
      <c r="P46" s="110"/>
      <c r="Q46" s="110"/>
      <c r="R46" s="110"/>
    </row>
    <row r="47" spans="2:18">
      <c r="B47" s="106" t="s">
        <v>21</v>
      </c>
      <c r="C47" s="107">
        <v>1.5</v>
      </c>
      <c r="D47" s="107"/>
      <c r="E47" s="107">
        <v>165</v>
      </c>
      <c r="F47" s="108"/>
      <c r="G47" s="107"/>
      <c r="H47" s="107"/>
      <c r="I47" s="107"/>
      <c r="K47" s="109" t="e">
        <f>SUMIF(Предзаказ_осень2026!#REF!,Калькулятор!B47,Предзаказ_осень2026!#REF!)</f>
        <v>#REF!</v>
      </c>
      <c r="L47" s="110" t="e">
        <f t="shared" si="0"/>
        <v>#REF!</v>
      </c>
      <c r="M47" s="110"/>
      <c r="N47" s="110" t="e">
        <f t="shared" si="1"/>
        <v>#REF!</v>
      </c>
      <c r="O47" s="110"/>
      <c r="P47" s="110"/>
      <c r="Q47" s="110"/>
      <c r="R47" s="110"/>
    </row>
    <row r="48" spans="2:18">
      <c r="B48" s="106" t="s">
        <v>1</v>
      </c>
      <c r="C48" s="107">
        <v>2</v>
      </c>
      <c r="D48" s="107"/>
      <c r="E48" s="107">
        <v>120</v>
      </c>
      <c r="F48" s="108"/>
      <c r="G48" s="107"/>
      <c r="H48" s="107"/>
      <c r="I48" s="107"/>
      <c r="K48" s="109" t="e">
        <f>SUMIF(Предзаказ_осень2026!#REF!,Калькулятор!B48,Предзаказ_осень2026!#REF!)</f>
        <v>#REF!</v>
      </c>
      <c r="L48" s="110" t="e">
        <f t="shared" si="0"/>
        <v>#REF!</v>
      </c>
      <c r="M48" s="110"/>
      <c r="N48" s="110" t="e">
        <f t="shared" si="1"/>
        <v>#REF!</v>
      </c>
      <c r="O48" s="110"/>
      <c r="P48" s="110"/>
      <c r="Q48" s="110"/>
      <c r="R48" s="110"/>
    </row>
    <row r="49" spans="2:18">
      <c r="B49" s="106" t="s">
        <v>20</v>
      </c>
      <c r="C49" s="107">
        <v>2.5</v>
      </c>
      <c r="D49" s="107"/>
      <c r="E49" s="107"/>
      <c r="F49" s="108"/>
      <c r="G49" s="107"/>
      <c r="H49" s="107"/>
      <c r="I49" s="107"/>
      <c r="K49" s="109" t="e">
        <f>SUMIF(Предзаказ_осень2026!#REF!,Калькулятор!B49,Предзаказ_осень2026!#REF!)</f>
        <v>#REF!</v>
      </c>
      <c r="L49" s="110" t="e">
        <f t="shared" si="0"/>
        <v>#REF!</v>
      </c>
      <c r="M49" s="110"/>
      <c r="N49" s="110"/>
      <c r="O49" s="110"/>
      <c r="P49" s="110"/>
      <c r="Q49" s="110"/>
      <c r="R49" s="110"/>
    </row>
    <row r="50" spans="2:18">
      <c r="B50" s="106" t="s">
        <v>145</v>
      </c>
      <c r="C50" s="107">
        <v>2.2999999999999998</v>
      </c>
      <c r="D50" s="107"/>
      <c r="E50" s="111"/>
      <c r="F50" s="108"/>
      <c r="G50" s="108">
        <v>90</v>
      </c>
      <c r="H50" s="107"/>
      <c r="I50" s="107"/>
      <c r="K50" s="109" t="e">
        <f>SUMIF(Предзаказ_осень2026!#REF!,Калькулятор!B50,Предзаказ_осень2026!#REF!)</f>
        <v>#REF!</v>
      </c>
      <c r="L50" s="110" t="e">
        <f t="shared" si="0"/>
        <v>#REF!</v>
      </c>
      <c r="M50" s="110"/>
      <c r="N50" s="110"/>
      <c r="O50" s="110"/>
      <c r="P50" s="110" t="e">
        <f>K50/G50</f>
        <v>#REF!</v>
      </c>
      <c r="Q50" s="110"/>
      <c r="R50" s="110"/>
    </row>
    <row r="51" spans="2:18">
      <c r="B51" s="106" t="s">
        <v>10</v>
      </c>
      <c r="C51" s="107">
        <v>3</v>
      </c>
      <c r="D51" s="107"/>
      <c r="E51" s="107">
        <v>100</v>
      </c>
      <c r="F51" s="108"/>
      <c r="G51" s="108"/>
      <c r="H51" s="107"/>
      <c r="I51" s="107"/>
      <c r="K51" s="109" t="e">
        <f>SUMIF(Предзаказ_осень2026!#REF!,Калькулятор!B51,Предзаказ_осень2026!#REF!)</f>
        <v>#REF!</v>
      </c>
      <c r="L51" s="110" t="e">
        <f t="shared" si="0"/>
        <v>#REF!</v>
      </c>
      <c r="M51" s="110"/>
      <c r="N51" s="110" t="e">
        <f>K51/E51</f>
        <v>#REF!</v>
      </c>
      <c r="O51" s="110"/>
      <c r="P51" s="110"/>
      <c r="Q51" s="110"/>
      <c r="R51" s="110"/>
    </row>
    <row r="52" spans="2:18">
      <c r="B52" s="106" t="s">
        <v>146</v>
      </c>
      <c r="C52" s="107">
        <v>3.3</v>
      </c>
      <c r="D52" s="107"/>
      <c r="E52" s="111"/>
      <c r="F52" s="108"/>
      <c r="G52" s="108">
        <v>70</v>
      </c>
      <c r="H52" s="107"/>
      <c r="I52" s="107"/>
      <c r="K52" s="109" t="e">
        <f>SUMIF(Предзаказ_осень2026!#REF!,Калькулятор!B52,Предзаказ_осень2026!#REF!)</f>
        <v>#REF!</v>
      </c>
      <c r="L52" s="110" t="e">
        <f t="shared" si="0"/>
        <v>#REF!</v>
      </c>
      <c r="M52" s="110"/>
      <c r="N52" s="110"/>
      <c r="O52" s="110"/>
      <c r="P52" s="110" t="e">
        <f>K52/G52</f>
        <v>#REF!</v>
      </c>
      <c r="Q52" s="110"/>
      <c r="R52" s="110"/>
    </row>
    <row r="53" spans="2:18">
      <c r="B53" s="106" t="s">
        <v>17</v>
      </c>
      <c r="C53" s="107">
        <v>4</v>
      </c>
      <c r="D53" s="107"/>
      <c r="E53" s="107">
        <v>40</v>
      </c>
      <c r="F53" s="108"/>
      <c r="G53" s="108"/>
      <c r="H53" s="107"/>
      <c r="I53" s="107"/>
      <c r="K53" s="109" t="e">
        <f>SUMIF(Предзаказ_осень2026!#REF!,Калькулятор!B53,Предзаказ_осень2026!#REF!)</f>
        <v>#REF!</v>
      </c>
      <c r="L53" s="110" t="e">
        <f t="shared" si="0"/>
        <v>#REF!</v>
      </c>
      <c r="M53" s="110"/>
      <c r="N53" s="110" t="e">
        <f>K53/E53</f>
        <v>#REF!</v>
      </c>
      <c r="O53" s="110"/>
      <c r="P53" s="110"/>
      <c r="Q53" s="110"/>
      <c r="R53" s="110"/>
    </row>
    <row r="54" spans="2:18">
      <c r="B54" s="106" t="s">
        <v>399</v>
      </c>
      <c r="C54" s="107">
        <v>4.3</v>
      </c>
      <c r="D54" s="107"/>
      <c r="E54" s="107"/>
      <c r="F54" s="108"/>
      <c r="G54" s="108"/>
      <c r="H54" s="107"/>
      <c r="I54" s="107"/>
      <c r="K54" s="109" t="e">
        <f>SUMIF(Предзаказ_осень2026!#REF!,Калькулятор!B54,Предзаказ_осень2026!#REF!)</f>
        <v>#REF!</v>
      </c>
      <c r="L54" s="110" t="e">
        <f t="shared" si="0"/>
        <v>#REF!</v>
      </c>
      <c r="M54" s="110"/>
      <c r="N54" s="110"/>
      <c r="O54" s="110"/>
      <c r="P54" s="110"/>
      <c r="Q54" s="110"/>
      <c r="R54" s="110"/>
    </row>
    <row r="55" spans="2:18">
      <c r="B55" s="106" t="s">
        <v>23</v>
      </c>
      <c r="C55" s="107">
        <v>4.5</v>
      </c>
      <c r="D55" s="107"/>
      <c r="E55" s="107"/>
      <c r="F55" s="108"/>
      <c r="G55" s="108"/>
      <c r="H55" s="107"/>
      <c r="I55" s="107"/>
      <c r="K55" s="109" t="e">
        <f>SUMIF(Предзаказ_осень2026!#REF!,Калькулятор!B55,Предзаказ_осень2026!#REF!)</f>
        <v>#REF!</v>
      </c>
      <c r="L55" s="110" t="e">
        <f t="shared" si="0"/>
        <v>#REF!</v>
      </c>
      <c r="M55" s="110"/>
      <c r="N55" s="110"/>
      <c r="O55" s="110"/>
      <c r="P55" s="110"/>
      <c r="Q55" s="110"/>
      <c r="R55" s="110"/>
    </row>
    <row r="56" spans="2:18">
      <c r="B56" s="106" t="s">
        <v>365</v>
      </c>
      <c r="C56" s="107">
        <v>4.8</v>
      </c>
      <c r="D56" s="107"/>
      <c r="E56" s="107"/>
      <c r="F56" s="108"/>
      <c r="G56" s="108"/>
      <c r="H56" s="107"/>
      <c r="I56" s="107"/>
      <c r="K56" s="109" t="e">
        <f>SUMIF(Предзаказ_осень2026!#REF!,Калькулятор!B56,Предзаказ_осень2026!#REF!)</f>
        <v>#REF!</v>
      </c>
      <c r="L56" s="110" t="e">
        <f t="shared" si="0"/>
        <v>#REF!</v>
      </c>
      <c r="M56" s="110"/>
      <c r="N56" s="110"/>
      <c r="O56" s="110"/>
      <c r="P56" s="110"/>
      <c r="Q56" s="110"/>
      <c r="R56" s="110"/>
    </row>
    <row r="57" spans="2:18">
      <c r="B57" s="106" t="s">
        <v>11</v>
      </c>
      <c r="C57" s="107">
        <v>5</v>
      </c>
      <c r="D57" s="107"/>
      <c r="E57" s="107">
        <v>40</v>
      </c>
      <c r="F57" s="108"/>
      <c r="G57" s="108"/>
      <c r="H57" s="107"/>
      <c r="I57" s="107"/>
      <c r="K57" s="109" t="e">
        <f>SUMIF(Предзаказ_осень2026!#REF!,Калькулятор!B57,Предзаказ_осень2026!#REF!)</f>
        <v>#REF!</v>
      </c>
      <c r="L57" s="110" t="e">
        <f t="shared" si="0"/>
        <v>#REF!</v>
      </c>
      <c r="M57" s="110"/>
      <c r="N57" s="110" t="e">
        <f>K57/E57</f>
        <v>#REF!</v>
      </c>
      <c r="O57" s="110"/>
      <c r="P57" s="110"/>
      <c r="Q57" s="110"/>
      <c r="R57" s="110"/>
    </row>
    <row r="58" spans="2:18">
      <c r="B58" s="106" t="s">
        <v>147</v>
      </c>
      <c r="C58" s="107">
        <v>5.3</v>
      </c>
      <c r="D58" s="112"/>
      <c r="E58" s="111"/>
      <c r="F58" s="108"/>
      <c r="G58" s="108">
        <v>50</v>
      </c>
      <c r="H58" s="107"/>
      <c r="I58" s="107"/>
      <c r="K58" s="109" t="e">
        <f>SUMIF(Предзаказ_осень2026!#REF!,Калькулятор!B58,Предзаказ_осень2026!#REF!)</f>
        <v>#REF!</v>
      </c>
      <c r="L58" s="110" t="e">
        <f t="shared" si="0"/>
        <v>#REF!</v>
      </c>
      <c r="M58" s="110"/>
      <c r="N58" s="110"/>
      <c r="O58" s="110"/>
      <c r="P58" s="110" t="e">
        <f>K58/G58</f>
        <v>#REF!</v>
      </c>
      <c r="Q58" s="110"/>
      <c r="R58" s="110"/>
    </row>
    <row r="59" spans="2:18">
      <c r="B59" s="106" t="s">
        <v>18</v>
      </c>
      <c r="C59" s="107">
        <v>6</v>
      </c>
      <c r="D59" s="112"/>
      <c r="E59" s="111"/>
      <c r="F59" s="108"/>
      <c r="G59" s="108"/>
      <c r="H59" s="107"/>
      <c r="I59" s="107"/>
      <c r="K59" s="109" t="e">
        <f>SUMIF(Предзаказ_осень2026!#REF!,Калькулятор!B59,Предзаказ_осень2026!#REF!)</f>
        <v>#REF!</v>
      </c>
      <c r="L59" s="110" t="e">
        <f t="shared" si="0"/>
        <v>#REF!</v>
      </c>
      <c r="M59" s="110"/>
      <c r="N59" s="110"/>
      <c r="O59" s="110"/>
      <c r="P59" s="110"/>
      <c r="Q59" s="110"/>
      <c r="R59" s="110"/>
    </row>
    <row r="60" spans="2:18">
      <c r="B60" s="106" t="s">
        <v>366</v>
      </c>
      <c r="C60" s="107">
        <v>6.3</v>
      </c>
      <c r="D60" s="112"/>
      <c r="E60" s="111"/>
      <c r="F60" s="108"/>
      <c r="G60" s="108"/>
      <c r="H60" s="107"/>
      <c r="I60" s="107"/>
      <c r="K60" s="109" t="e">
        <f>SUMIF(Предзаказ_осень2026!#REF!,Калькулятор!B60,Предзаказ_осень2026!#REF!)</f>
        <v>#REF!</v>
      </c>
      <c r="L60" s="110" t="e">
        <f t="shared" si="0"/>
        <v>#REF!</v>
      </c>
      <c r="M60" s="110"/>
      <c r="N60" s="110"/>
      <c r="O60" s="110"/>
      <c r="P60" s="110"/>
      <c r="Q60" s="110"/>
      <c r="R60" s="110"/>
    </row>
    <row r="61" spans="2:18">
      <c r="B61" s="106" t="s">
        <v>54</v>
      </c>
      <c r="C61" s="107">
        <v>7</v>
      </c>
      <c r="D61" s="107"/>
      <c r="E61" s="107">
        <v>25</v>
      </c>
      <c r="F61" s="108"/>
      <c r="G61" s="108"/>
      <c r="H61" s="107"/>
      <c r="I61" s="107"/>
      <c r="K61" s="109" t="e">
        <f>SUMIF(Предзаказ_осень2026!#REF!,Калькулятор!B61,Предзаказ_осень2026!#REF!)</f>
        <v>#REF!</v>
      </c>
      <c r="L61" s="110" t="e">
        <f t="shared" si="0"/>
        <v>#REF!</v>
      </c>
      <c r="M61" s="110"/>
      <c r="N61" s="110" t="e">
        <f>K61/E61</f>
        <v>#REF!</v>
      </c>
      <c r="O61" s="110"/>
      <c r="P61" s="110"/>
      <c r="Q61" s="110"/>
      <c r="R61" s="110"/>
    </row>
    <row r="62" spans="2:18">
      <c r="B62" s="106" t="s">
        <v>310</v>
      </c>
      <c r="C62" s="107">
        <v>7.3</v>
      </c>
      <c r="D62" s="107"/>
      <c r="E62" s="107"/>
      <c r="F62" s="108"/>
      <c r="G62" s="108"/>
      <c r="H62" s="107"/>
      <c r="I62" s="107"/>
      <c r="K62" s="109" t="e">
        <f>SUMIF(Предзаказ_осень2026!#REF!,Калькулятор!B62,Предзаказ_осень2026!#REF!)</f>
        <v>#REF!</v>
      </c>
      <c r="L62" s="110" t="e">
        <f t="shared" si="0"/>
        <v>#REF!</v>
      </c>
      <c r="M62" s="110"/>
      <c r="N62" s="110"/>
      <c r="O62" s="110"/>
      <c r="P62" s="110"/>
      <c r="Q62" s="110"/>
      <c r="R62" s="110"/>
    </row>
    <row r="63" spans="2:18">
      <c r="B63" s="106" t="s">
        <v>15</v>
      </c>
      <c r="C63" s="107">
        <v>7.5</v>
      </c>
      <c r="D63" s="107"/>
      <c r="E63" s="107">
        <v>20</v>
      </c>
      <c r="F63" s="108"/>
      <c r="G63" s="108"/>
      <c r="H63" s="107"/>
      <c r="I63" s="107"/>
      <c r="K63" s="109" t="e">
        <f>SUMIF(Предзаказ_осень2026!#REF!,Калькулятор!B63,Предзаказ_осень2026!#REF!)</f>
        <v>#REF!</v>
      </c>
      <c r="L63" s="110" t="e">
        <f t="shared" si="0"/>
        <v>#REF!</v>
      </c>
      <c r="M63" s="110"/>
      <c r="N63" s="110" t="e">
        <f>K63/E63</f>
        <v>#REF!</v>
      </c>
      <c r="O63" s="110"/>
      <c r="P63" s="110"/>
      <c r="Q63" s="110"/>
      <c r="R63" s="110"/>
    </row>
    <row r="64" spans="2:18">
      <c r="B64" s="106" t="s">
        <v>367</v>
      </c>
      <c r="C64" s="107">
        <v>7.8</v>
      </c>
      <c r="D64" s="107"/>
      <c r="E64" s="111"/>
      <c r="F64" s="108"/>
      <c r="G64" s="108">
        <v>40</v>
      </c>
      <c r="H64" s="107"/>
      <c r="I64" s="107"/>
      <c r="K64" s="109" t="e">
        <f>SUMIF(Предзаказ_осень2026!#REF!,Калькулятор!B64,Предзаказ_осень2026!#REF!)</f>
        <v>#REF!</v>
      </c>
      <c r="L64" s="110" t="e">
        <f t="shared" si="0"/>
        <v>#REF!</v>
      </c>
      <c r="M64" s="110"/>
      <c r="N64" s="110"/>
      <c r="O64" s="110"/>
      <c r="P64" s="110" t="e">
        <f>K64/G64</f>
        <v>#REF!</v>
      </c>
      <c r="Q64" s="110"/>
      <c r="R64" s="110"/>
    </row>
    <row r="65" spans="2:18">
      <c r="B65" s="106" t="s">
        <v>14</v>
      </c>
      <c r="C65" s="107">
        <v>10</v>
      </c>
      <c r="D65" s="107"/>
      <c r="E65" s="108">
        <v>15</v>
      </c>
      <c r="F65" s="108"/>
      <c r="G65" s="111"/>
      <c r="H65" s="107"/>
      <c r="I65" s="107"/>
      <c r="K65" s="109" t="e">
        <f>SUMIF(Предзаказ_осень2026!#REF!,Калькулятор!B65,Предзаказ_осень2026!#REF!)</f>
        <v>#REF!</v>
      </c>
      <c r="L65" s="110" t="e">
        <f t="shared" si="0"/>
        <v>#REF!</v>
      </c>
      <c r="M65" s="110"/>
      <c r="N65" s="110" t="e">
        <f>K65/E65</f>
        <v>#REF!</v>
      </c>
      <c r="O65" s="110"/>
      <c r="P65" s="110"/>
      <c r="Q65" s="110"/>
      <c r="R65" s="113"/>
    </row>
    <row r="66" spans="2:18">
      <c r="B66" s="106" t="s">
        <v>368</v>
      </c>
      <c r="C66" s="107">
        <v>10.5</v>
      </c>
      <c r="D66" s="107"/>
      <c r="E66" s="108"/>
      <c r="F66" s="108"/>
      <c r="G66" s="108"/>
      <c r="H66" s="107"/>
      <c r="I66" s="107"/>
      <c r="K66" s="109" t="e">
        <f>SUMIF(Предзаказ_осень2026!#REF!,Калькулятор!B66,Предзаказ_осень2026!#REF!)</f>
        <v>#REF!</v>
      </c>
      <c r="L66" s="110" t="e">
        <f t="shared" si="0"/>
        <v>#REF!</v>
      </c>
      <c r="M66" s="110"/>
      <c r="N66" s="110"/>
      <c r="O66" s="110"/>
      <c r="P66" s="110"/>
      <c r="Q66" s="110"/>
      <c r="R66" s="113"/>
    </row>
    <row r="67" spans="2:18">
      <c r="B67" s="106" t="s">
        <v>144</v>
      </c>
      <c r="C67" s="107">
        <v>11</v>
      </c>
      <c r="D67" s="107"/>
      <c r="E67" s="108"/>
      <c r="F67" s="108"/>
      <c r="G67" s="111"/>
      <c r="H67" s="107"/>
      <c r="I67" s="107"/>
      <c r="K67" s="109" t="e">
        <f>SUMIF(Предзаказ_осень2026!#REF!,Калькулятор!B67,Предзаказ_осень2026!#REF!)</f>
        <v>#REF!</v>
      </c>
      <c r="L67" s="110" t="e">
        <f t="shared" si="0"/>
        <v>#REF!</v>
      </c>
      <c r="M67" s="110"/>
      <c r="N67" s="110"/>
      <c r="O67" s="110"/>
      <c r="P67" s="110"/>
      <c r="Q67" s="110"/>
      <c r="R67" s="113"/>
    </row>
    <row r="68" spans="2:18">
      <c r="B68" s="106" t="s">
        <v>19</v>
      </c>
      <c r="C68" s="107">
        <v>12</v>
      </c>
      <c r="D68" s="107"/>
      <c r="E68" s="108"/>
      <c r="F68" s="108"/>
      <c r="G68" s="111"/>
      <c r="H68" s="107"/>
      <c r="I68" s="107"/>
      <c r="K68" s="109" t="e">
        <f>SUMIF(Предзаказ_осень2026!#REF!,Калькулятор!B68,Предзаказ_осень2026!#REF!)</f>
        <v>#REF!</v>
      </c>
      <c r="L68" s="110" t="e">
        <f t="shared" si="0"/>
        <v>#REF!</v>
      </c>
      <c r="M68" s="110"/>
      <c r="N68" s="110"/>
      <c r="O68" s="110"/>
      <c r="P68" s="110"/>
      <c r="Q68" s="110"/>
      <c r="R68" s="113"/>
    </row>
    <row r="69" spans="2:18">
      <c r="B69" s="106" t="s">
        <v>369</v>
      </c>
      <c r="C69" s="107">
        <v>12.5</v>
      </c>
      <c r="D69" s="107"/>
      <c r="E69" s="108"/>
      <c r="F69" s="108"/>
      <c r="G69" s="111"/>
      <c r="H69" s="107"/>
      <c r="I69" s="107"/>
      <c r="K69" s="109" t="e">
        <f>SUMIF(Предзаказ_осень2026!#REF!,Калькулятор!B69,Предзаказ_осень2026!#REF!)</f>
        <v>#REF!</v>
      </c>
      <c r="L69" s="110" t="e">
        <f t="shared" si="0"/>
        <v>#REF!</v>
      </c>
      <c r="M69" s="110"/>
      <c r="N69" s="110"/>
      <c r="O69" s="110"/>
      <c r="P69" s="110"/>
      <c r="Q69" s="110"/>
      <c r="R69" s="113"/>
    </row>
    <row r="70" spans="2:18">
      <c r="B70" s="106" t="s">
        <v>12</v>
      </c>
      <c r="C70" s="107">
        <v>15</v>
      </c>
      <c r="D70" s="107"/>
      <c r="E70" s="108"/>
      <c r="F70" s="108"/>
      <c r="G70" s="111"/>
      <c r="H70" s="107"/>
      <c r="I70" s="107"/>
      <c r="K70" s="109" t="e">
        <f>SUMIF(Предзаказ_осень2026!#REF!,Калькулятор!B70,Предзаказ_осень2026!#REF!)</f>
        <v>#REF!</v>
      </c>
      <c r="L70" s="110" t="e">
        <f t="shared" si="0"/>
        <v>#REF!</v>
      </c>
      <c r="M70" s="110"/>
      <c r="N70" s="110"/>
      <c r="O70" s="110"/>
      <c r="P70" s="110"/>
      <c r="Q70" s="110"/>
      <c r="R70" s="113"/>
    </row>
    <row r="71" spans="2:18">
      <c r="B71" s="106" t="s">
        <v>370</v>
      </c>
      <c r="C71" s="107">
        <v>15.5</v>
      </c>
      <c r="D71" s="107"/>
      <c r="E71" s="108"/>
      <c r="F71" s="108"/>
      <c r="G71" s="111"/>
      <c r="H71" s="107"/>
      <c r="I71" s="107"/>
      <c r="K71" s="109" t="e">
        <f>SUMIF(Предзаказ_осень2026!#REF!,Калькулятор!B71,Предзаказ_осень2026!#REF!)</f>
        <v>#REF!</v>
      </c>
      <c r="L71" s="110" t="e">
        <f t="shared" si="0"/>
        <v>#REF!</v>
      </c>
      <c r="M71" s="110"/>
      <c r="N71" s="110"/>
      <c r="O71" s="110"/>
      <c r="P71" s="110"/>
      <c r="Q71" s="110"/>
      <c r="R71" s="113"/>
    </row>
    <row r="72" spans="2:18">
      <c r="B72" s="106" t="s">
        <v>394</v>
      </c>
      <c r="C72" s="107">
        <v>16</v>
      </c>
      <c r="D72" s="107"/>
      <c r="E72" s="108"/>
      <c r="F72" s="108"/>
      <c r="G72" s="111"/>
      <c r="H72" s="107"/>
      <c r="I72" s="107"/>
      <c r="K72" s="109" t="e">
        <f>SUMIF(Предзаказ_осень2026!#REF!,Калькулятор!B72,Предзаказ_осень2026!#REF!)</f>
        <v>#REF!</v>
      </c>
      <c r="L72" s="110" t="e">
        <f t="shared" si="0"/>
        <v>#REF!</v>
      </c>
      <c r="M72" s="110"/>
      <c r="N72" s="110"/>
      <c r="O72" s="110"/>
      <c r="P72" s="110"/>
      <c r="Q72" s="110"/>
      <c r="R72" s="113"/>
    </row>
    <row r="73" spans="2:18">
      <c r="B73" s="106" t="s">
        <v>395</v>
      </c>
      <c r="C73" s="107">
        <v>16.5</v>
      </c>
      <c r="D73" s="107"/>
      <c r="E73" s="108"/>
      <c r="F73" s="108"/>
      <c r="G73" s="111"/>
      <c r="H73" s="107"/>
      <c r="I73" s="107"/>
      <c r="K73" s="109" t="e">
        <f>SUMIF(Предзаказ_осень2026!#REF!,Калькулятор!B73,Предзаказ_осень2026!#REF!)</f>
        <v>#REF!</v>
      </c>
      <c r="L73" s="110" t="e">
        <f t="shared" si="0"/>
        <v>#REF!</v>
      </c>
      <c r="M73" s="110"/>
      <c r="N73" s="110"/>
      <c r="O73" s="110"/>
      <c r="P73" s="110"/>
      <c r="Q73" s="110"/>
      <c r="R73" s="113"/>
    </row>
    <row r="74" spans="2:18">
      <c r="B74" s="106" t="s">
        <v>33</v>
      </c>
      <c r="C74" s="107">
        <v>18</v>
      </c>
      <c r="D74" s="107"/>
      <c r="E74" s="106">
        <v>9</v>
      </c>
      <c r="F74" s="108"/>
      <c r="G74" s="114"/>
      <c r="H74" s="107"/>
      <c r="I74" s="107"/>
      <c r="K74" s="109" t="e">
        <f>SUMIF(Предзаказ_осень2026!#REF!,Калькулятор!B74,Предзаказ_осень2026!#REF!)</f>
        <v>#REF!</v>
      </c>
      <c r="L74" s="110" t="e">
        <f t="shared" si="0"/>
        <v>#REF!</v>
      </c>
      <c r="M74" s="110"/>
      <c r="N74" s="110" t="e">
        <f>K74/E74</f>
        <v>#REF!</v>
      </c>
      <c r="O74" s="110"/>
      <c r="P74" s="110"/>
      <c r="Q74" s="110"/>
      <c r="R74" s="115" t="e">
        <f>IF(K74&gt;0,"Крупногабартиные растения, требуется корректировка расчета нашим логистом!","")</f>
        <v>#REF!</v>
      </c>
    </row>
    <row r="75" spans="2:18">
      <c r="B75" s="106" t="s">
        <v>371</v>
      </c>
      <c r="C75" s="107">
        <v>18.5</v>
      </c>
      <c r="D75" s="107"/>
      <c r="E75" s="106"/>
      <c r="F75" s="108"/>
      <c r="G75" s="114"/>
      <c r="H75" s="107"/>
      <c r="I75" s="107"/>
      <c r="K75" s="109" t="e">
        <f>SUMIF(Предзаказ_осень2026!#REF!,Калькулятор!B75,Предзаказ_осень2026!#REF!)</f>
        <v>#REF!</v>
      </c>
      <c r="L75" s="110" t="e">
        <f t="shared" si="0"/>
        <v>#REF!</v>
      </c>
      <c r="M75" s="110"/>
      <c r="N75" s="110"/>
      <c r="O75" s="110"/>
      <c r="P75" s="110"/>
      <c r="Q75" s="110"/>
      <c r="R75" s="115"/>
    </row>
    <row r="76" spans="2:18">
      <c r="B76" s="106" t="s">
        <v>272</v>
      </c>
      <c r="C76" s="107">
        <v>20</v>
      </c>
      <c r="D76" s="107"/>
      <c r="E76" s="106"/>
      <c r="F76" s="108"/>
      <c r="G76" s="114"/>
      <c r="H76" s="107"/>
      <c r="I76" s="107"/>
      <c r="K76" s="109" t="e">
        <f>SUMIF(Предзаказ_осень2026!#REF!,Калькулятор!B76,Предзаказ_осень2026!#REF!)</f>
        <v>#REF!</v>
      </c>
      <c r="L76" s="110" t="e">
        <f t="shared" si="0"/>
        <v>#REF!</v>
      </c>
      <c r="M76" s="110"/>
      <c r="N76" s="110"/>
      <c r="O76" s="110"/>
      <c r="P76" s="110"/>
      <c r="Q76" s="110"/>
      <c r="R76" s="115"/>
    </row>
    <row r="77" spans="2:18">
      <c r="B77" s="106" t="s">
        <v>396</v>
      </c>
      <c r="C77" s="107">
        <v>20.5</v>
      </c>
      <c r="D77" s="107"/>
      <c r="E77" s="106"/>
      <c r="F77" s="108"/>
      <c r="G77" s="114"/>
      <c r="H77" s="107"/>
      <c r="I77" s="107"/>
      <c r="K77" s="109" t="e">
        <f>SUMIF(Предзаказ_осень2026!#REF!,Калькулятор!B77,Предзаказ_осень2026!#REF!)</f>
        <v>#REF!</v>
      </c>
      <c r="L77" s="110" t="e">
        <f t="shared" si="0"/>
        <v>#REF!</v>
      </c>
      <c r="M77" s="110"/>
      <c r="N77" s="110"/>
      <c r="O77" s="110"/>
      <c r="P77" s="110"/>
      <c r="Q77" s="110"/>
      <c r="R77" s="115"/>
    </row>
    <row r="78" spans="2:18">
      <c r="B78" s="106" t="s">
        <v>16</v>
      </c>
      <c r="C78" s="107">
        <v>25</v>
      </c>
      <c r="D78" s="107"/>
      <c r="E78" s="106"/>
      <c r="F78" s="108"/>
      <c r="G78" s="114"/>
      <c r="H78" s="107"/>
      <c r="I78" s="107"/>
      <c r="K78" s="109" t="e">
        <f>SUMIF(Предзаказ_осень2026!#REF!,Калькулятор!B78,Предзаказ_осень2026!#REF!)</f>
        <v>#REF!</v>
      </c>
      <c r="L78" s="110" t="e">
        <f t="shared" si="0"/>
        <v>#REF!</v>
      </c>
      <c r="M78" s="110"/>
      <c r="N78" s="110"/>
      <c r="O78" s="110"/>
      <c r="P78" s="110"/>
      <c r="Q78" s="110"/>
      <c r="R78" s="115"/>
    </row>
    <row r="79" spans="2:18">
      <c r="B79" s="106" t="s">
        <v>397</v>
      </c>
      <c r="C79" s="107">
        <v>25.5</v>
      </c>
      <c r="D79" s="107"/>
      <c r="E79" s="106"/>
      <c r="F79" s="108"/>
      <c r="G79" s="114"/>
      <c r="H79" s="107"/>
      <c r="I79" s="107"/>
      <c r="K79" s="109" t="e">
        <f>SUMIF(Предзаказ_осень2026!#REF!,Калькулятор!B79,Предзаказ_осень2026!#REF!)</f>
        <v>#REF!</v>
      </c>
      <c r="L79" s="110" t="e">
        <f t="shared" si="0"/>
        <v>#REF!</v>
      </c>
      <c r="M79" s="110"/>
      <c r="N79" s="110"/>
      <c r="O79" s="110"/>
      <c r="P79" s="110"/>
      <c r="Q79" s="110"/>
      <c r="R79" s="115"/>
    </row>
    <row r="80" spans="2:18">
      <c r="B80" s="106" t="s">
        <v>398</v>
      </c>
      <c r="C80" s="107">
        <v>35</v>
      </c>
      <c r="D80" s="107"/>
      <c r="E80" s="106"/>
      <c r="F80" s="108"/>
      <c r="G80" s="114"/>
      <c r="H80" s="107"/>
      <c r="I80" s="107"/>
      <c r="K80" s="109" t="e">
        <f>SUMIF(Предзаказ_осень2026!#REF!,Калькулятор!B80,Предзаказ_осень2026!#REF!)</f>
        <v>#REF!</v>
      </c>
      <c r="L80" s="110" t="e">
        <f t="shared" si="0"/>
        <v>#REF!</v>
      </c>
      <c r="M80" s="110"/>
      <c r="N80" s="110"/>
      <c r="O80" s="110"/>
      <c r="P80" s="110"/>
      <c r="Q80" s="110"/>
      <c r="R80" s="115"/>
    </row>
    <row r="81" spans="2:18" ht="27.6">
      <c r="B81" s="108" t="s">
        <v>400</v>
      </c>
      <c r="C81" s="107">
        <v>50</v>
      </c>
      <c r="D81" s="116"/>
      <c r="E81" s="117"/>
      <c r="F81" s="158"/>
      <c r="G81" s="118"/>
      <c r="H81" s="107">
        <v>9</v>
      </c>
      <c r="I81" s="107"/>
      <c r="K81" s="119" t="e">
        <f>SUMIFS(Предзаказ_осень2026!#REF!,Предзаказ_осень2026!#REF!,"WRB",Предзаказ_осень2026!#REF!,"100-120")</f>
        <v>#REF!</v>
      </c>
      <c r="L81" s="110" t="e">
        <f t="shared" si="0"/>
        <v>#REF!</v>
      </c>
      <c r="M81" s="110"/>
      <c r="N81" s="110"/>
      <c r="O81" s="110"/>
      <c r="P81" s="110"/>
      <c r="Q81" s="110" t="e">
        <f>K81/H81</f>
        <v>#REF!</v>
      </c>
      <c r="R81" s="115" t="e">
        <f>IF(K81&gt;0,"Крупногабартиные растения, требуется корректировка расчета нашим логистом!","")</f>
        <v>#REF!</v>
      </c>
    </row>
    <row r="82" spans="2:18" ht="27.6">
      <c r="B82" s="108" t="s">
        <v>401</v>
      </c>
      <c r="C82" s="107">
        <v>80</v>
      </c>
      <c r="D82" s="116"/>
      <c r="E82" s="117"/>
      <c r="F82" s="158"/>
      <c r="G82" s="118"/>
      <c r="H82" s="108">
        <v>3</v>
      </c>
      <c r="I82" s="108"/>
      <c r="K82" s="120" t="e">
        <f>SUMIFS(Предзаказ_осень2026!#REF!,Предзаказ_осень2026!#REF!,"WRB",Предзаказ_осень2026!#REF!,"140-160")</f>
        <v>#REF!</v>
      </c>
      <c r="L82" s="110" t="e">
        <f t="shared" si="0"/>
        <v>#REF!</v>
      </c>
      <c r="M82" s="121"/>
      <c r="N82" s="121"/>
      <c r="O82" s="121"/>
      <c r="P82" s="121"/>
      <c r="Q82" s="121" t="e">
        <f>K82/H82</f>
        <v>#REF!</v>
      </c>
      <c r="R82" s="122" t="e">
        <f t="shared" ref="R82" si="2">IF(K82&gt;0,"Крупногабартиные растения, требуется корректировка расчета нашим логистом!","")</f>
        <v>#REF!</v>
      </c>
    </row>
    <row r="83" spans="2:18">
      <c r="D83" s="123"/>
      <c r="E83" s="124"/>
      <c r="F83" s="159"/>
      <c r="G83" s="125"/>
      <c r="H83" s="125"/>
      <c r="I83" s="125"/>
      <c r="J83" s="126" t="s">
        <v>148</v>
      </c>
      <c r="K83" s="127" t="e">
        <f>SUM(K42:K82)</f>
        <v>#REF!</v>
      </c>
      <c r="L83" s="128" t="e">
        <f>SUM(L42:L82)</f>
        <v>#REF!</v>
      </c>
      <c r="M83" s="128" t="e">
        <f>ROUNDUP(M43,0)+ROUNDUP(M42,0)</f>
        <v>#REF!</v>
      </c>
      <c r="N83" s="128" t="e">
        <f>ROUNDUP(SUM(N42:N82),0)</f>
        <v>#REF!</v>
      </c>
      <c r="O83" s="128"/>
      <c r="P83" s="128" t="e">
        <f>ROUNDUP(SUM(P42:P82),0)</f>
        <v>#REF!</v>
      </c>
      <c r="Q83" s="128" t="e">
        <f>ROUNDUP(SUM(Q42:Q82),0)</f>
        <v>#REF!</v>
      </c>
      <c r="R83" s="129"/>
    </row>
    <row r="84" spans="2:18">
      <c r="B84" s="130"/>
      <c r="D84" s="131"/>
      <c r="E84" s="131"/>
      <c r="F84" s="133"/>
      <c r="G84" s="131"/>
      <c r="H84" s="131"/>
      <c r="I84" s="131"/>
      <c r="J84" s="132"/>
      <c r="K84" s="131"/>
      <c r="L84" s="131"/>
      <c r="M84" s="128"/>
      <c r="N84" s="131"/>
      <c r="O84" s="131"/>
      <c r="P84" s="131"/>
      <c r="Q84" s="131"/>
      <c r="R84" s="133"/>
    </row>
    <row r="85" spans="2:18">
      <c r="B85" s="130"/>
      <c r="D85" s="131"/>
      <c r="E85" s="131"/>
      <c r="F85" s="133"/>
      <c r="G85" s="131"/>
      <c r="H85" s="131"/>
      <c r="I85" s="131"/>
      <c r="J85" s="134" t="s">
        <v>328</v>
      </c>
      <c r="K85" s="131"/>
      <c r="L85" s="131"/>
      <c r="M85" s="135" t="e">
        <f>M83*$D$41</f>
        <v>#REF!</v>
      </c>
      <c r="N85" s="135" t="e">
        <f>N83*$E$41</f>
        <v>#REF!</v>
      </c>
      <c r="O85" s="131"/>
      <c r="P85" s="135" t="e">
        <f>P83*$G$41</f>
        <v>#REF!</v>
      </c>
      <c r="Q85" s="135" t="e">
        <f>Q83*$H$41</f>
        <v>#REF!</v>
      </c>
      <c r="R85" s="136" t="e">
        <f>SUM(M85:Q85)</f>
        <v>#REF!</v>
      </c>
    </row>
    <row r="86" spans="2:18">
      <c r="D86" s="137"/>
      <c r="E86" s="137"/>
      <c r="F86" s="160"/>
      <c r="G86" s="137"/>
      <c r="H86" s="137"/>
      <c r="I86" s="137"/>
      <c r="J86" s="134" t="s">
        <v>360</v>
      </c>
      <c r="K86" s="138"/>
      <c r="L86" s="138"/>
      <c r="M86" s="139" t="e">
        <f>M83/45</f>
        <v>#REF!</v>
      </c>
      <c r="N86" s="139" t="e">
        <f>ROUNDUP((ROUNDUP(N83,0)/2),0)</f>
        <v>#REF!</v>
      </c>
      <c r="O86" s="139"/>
      <c r="P86" s="139" t="e">
        <f>P83</f>
        <v>#REF!</v>
      </c>
      <c r="Q86" s="139" t="e">
        <f>Q83</f>
        <v>#REF!</v>
      </c>
      <c r="R86" s="140" t="e">
        <f>SUM(M86:Q86)</f>
        <v>#REF!</v>
      </c>
    </row>
    <row r="87" spans="2:18">
      <c r="D87" s="137"/>
      <c r="E87" s="137"/>
      <c r="F87" s="160"/>
      <c r="G87" s="137"/>
      <c r="H87" s="137"/>
      <c r="I87" s="137"/>
      <c r="J87" s="134" t="s">
        <v>327</v>
      </c>
      <c r="K87" s="137"/>
      <c r="L87" s="137"/>
      <c r="M87" s="137"/>
      <c r="N87" s="137"/>
      <c r="O87" s="137"/>
      <c r="P87" s="137"/>
      <c r="Q87" s="131"/>
      <c r="R87" s="136" t="e">
        <f>O123</f>
        <v>#REF!</v>
      </c>
    </row>
    <row r="88" spans="2:18">
      <c r="D88" s="141"/>
      <c r="E88" s="141"/>
      <c r="F88" s="161"/>
      <c r="G88" s="141"/>
      <c r="H88" s="141"/>
      <c r="I88" s="141"/>
      <c r="J88" s="142"/>
      <c r="K88" s="141"/>
      <c r="L88" s="141"/>
      <c r="M88" s="141"/>
      <c r="N88" s="141"/>
      <c r="O88" s="141"/>
      <c r="P88" s="141"/>
      <c r="R88" s="143"/>
    </row>
    <row r="89" spans="2:18">
      <c r="D89" s="141"/>
      <c r="E89" s="141"/>
      <c r="F89" s="161"/>
      <c r="G89" s="141"/>
      <c r="H89" s="141"/>
      <c r="I89" s="141"/>
      <c r="J89" s="142"/>
      <c r="K89" s="141"/>
      <c r="L89" s="141"/>
      <c r="M89" s="141"/>
      <c r="N89" s="141"/>
      <c r="O89" s="141"/>
      <c r="P89" s="141"/>
      <c r="R89" s="143"/>
    </row>
    <row r="90" spans="2:18">
      <c r="D90" s="141"/>
      <c r="E90" s="141"/>
      <c r="F90" s="161"/>
      <c r="G90" s="141"/>
      <c r="H90" s="141"/>
      <c r="I90" s="141"/>
      <c r="J90" s="142"/>
      <c r="K90" s="141"/>
      <c r="L90" s="141"/>
      <c r="M90" s="141"/>
      <c r="N90" s="141"/>
      <c r="O90" s="141"/>
      <c r="P90" s="141"/>
      <c r="R90" s="143"/>
    </row>
    <row r="91" spans="2:18">
      <c r="D91" s="141"/>
      <c r="E91" s="141"/>
      <c r="F91" s="161"/>
      <c r="G91" s="141"/>
      <c r="H91" s="141"/>
      <c r="I91" s="141"/>
      <c r="J91" s="142"/>
      <c r="K91" s="141"/>
      <c r="L91" s="141"/>
      <c r="M91" s="141"/>
      <c r="N91" s="141"/>
      <c r="O91" s="141"/>
      <c r="P91" s="141"/>
      <c r="R91" s="143"/>
    </row>
    <row r="92" spans="2:18">
      <c r="D92" s="141"/>
      <c r="E92" s="141"/>
      <c r="F92" s="161"/>
      <c r="G92" s="141"/>
      <c r="H92" s="141"/>
      <c r="I92" s="141"/>
      <c r="J92" s="142"/>
      <c r="K92" s="141"/>
      <c r="L92" s="141"/>
      <c r="M92" s="141"/>
      <c r="N92" s="141"/>
      <c r="O92" s="141"/>
      <c r="P92" s="141"/>
      <c r="R92" s="143"/>
    </row>
    <row r="93" spans="2:18">
      <c r="D93" s="141"/>
      <c r="E93" s="141"/>
      <c r="F93" s="161"/>
      <c r="G93" s="141"/>
      <c r="H93" s="141"/>
      <c r="I93" s="141"/>
      <c r="J93" s="142"/>
      <c r="K93" s="141"/>
      <c r="L93" s="141"/>
      <c r="M93" s="141"/>
      <c r="N93" s="141"/>
      <c r="O93" s="141"/>
      <c r="P93" s="141"/>
      <c r="R93" s="143"/>
    </row>
    <row r="94" spans="2:18">
      <c r="D94" s="141"/>
      <c r="E94" s="141"/>
      <c r="F94" s="161"/>
      <c r="G94" s="141"/>
      <c r="H94" s="141"/>
      <c r="I94" s="141"/>
      <c r="J94" s="142"/>
      <c r="K94" s="141"/>
      <c r="L94" s="141"/>
      <c r="M94" s="141"/>
      <c r="N94" s="141"/>
      <c r="O94" s="141"/>
      <c r="P94" s="141"/>
      <c r="R94" s="143"/>
    </row>
    <row r="95" spans="2:18">
      <c r="D95" s="141"/>
      <c r="E95" s="141"/>
      <c r="F95" s="161"/>
      <c r="G95" s="141"/>
      <c r="H95" s="141"/>
      <c r="I95" s="141"/>
      <c r="J95" s="142"/>
      <c r="K95" s="141"/>
      <c r="L95" s="141"/>
      <c r="M95" s="141"/>
      <c r="N95" s="141"/>
      <c r="O95" s="141"/>
      <c r="P95" s="141"/>
      <c r="R95" s="143"/>
    </row>
    <row r="96" spans="2:18">
      <c r="D96" s="141"/>
      <c r="E96" s="141"/>
      <c r="F96" s="161"/>
      <c r="G96" s="141"/>
      <c r="H96" s="141"/>
      <c r="I96" s="141"/>
      <c r="J96" s="142"/>
      <c r="K96" s="141"/>
      <c r="L96" s="141"/>
      <c r="M96" s="141"/>
      <c r="N96" s="141"/>
      <c r="O96" s="141"/>
      <c r="P96" s="141"/>
      <c r="R96" s="143"/>
    </row>
    <row r="97" spans="4:18">
      <c r="D97" s="141"/>
      <c r="E97" s="141"/>
      <c r="F97" s="161"/>
      <c r="G97" s="141"/>
      <c r="H97" s="141"/>
      <c r="I97" s="141"/>
      <c r="J97" s="142"/>
      <c r="K97" s="141"/>
      <c r="L97" s="141"/>
      <c r="M97" s="141"/>
      <c r="N97" s="141"/>
      <c r="O97" s="141"/>
      <c r="P97" s="141"/>
      <c r="R97" s="143"/>
    </row>
    <row r="98" spans="4:18">
      <c r="D98" s="141"/>
      <c r="E98" s="141"/>
      <c r="F98" s="161"/>
      <c r="G98" s="141"/>
      <c r="H98" s="141"/>
      <c r="I98" s="141"/>
      <c r="J98" s="142"/>
      <c r="K98" s="141"/>
      <c r="L98" s="141"/>
      <c r="M98" s="141"/>
      <c r="N98" s="141"/>
      <c r="O98" s="141"/>
      <c r="P98" s="141"/>
      <c r="R98" s="143"/>
    </row>
    <row r="99" spans="4:18">
      <c r="D99" s="141"/>
      <c r="E99" s="141"/>
      <c r="F99" s="161"/>
      <c r="G99" s="141"/>
      <c r="H99" s="141"/>
      <c r="I99" s="141"/>
      <c r="J99" s="142"/>
      <c r="K99" s="141"/>
      <c r="L99" s="141"/>
      <c r="M99" s="141"/>
      <c r="N99" s="141"/>
      <c r="O99" s="141"/>
      <c r="P99" s="141"/>
      <c r="R99" s="143"/>
    </row>
    <row r="100" spans="4:18">
      <c r="D100" s="141"/>
      <c r="E100" s="141"/>
      <c r="F100" s="161"/>
      <c r="G100" s="141"/>
      <c r="H100" s="141"/>
      <c r="I100" s="141"/>
      <c r="J100" s="142"/>
      <c r="K100" s="141"/>
      <c r="L100" s="141"/>
      <c r="M100" s="141"/>
      <c r="N100" s="141"/>
      <c r="O100" s="141"/>
      <c r="P100" s="141"/>
      <c r="R100" s="143"/>
    </row>
    <row r="101" spans="4:18">
      <c r="D101" s="141"/>
      <c r="E101" s="141"/>
      <c r="F101" s="161"/>
      <c r="G101" s="141"/>
      <c r="H101" s="141"/>
      <c r="I101" s="141"/>
      <c r="J101" s="142"/>
      <c r="K101" s="141"/>
      <c r="L101" s="141"/>
      <c r="M101" s="141"/>
      <c r="N101" s="141"/>
      <c r="O101" s="141"/>
      <c r="P101" s="141"/>
      <c r="R101" s="143"/>
    </row>
    <row r="102" spans="4:18">
      <c r="D102" s="141"/>
      <c r="E102" s="141"/>
      <c r="F102" s="161"/>
      <c r="G102" s="141"/>
      <c r="H102" s="141"/>
      <c r="I102" s="141"/>
      <c r="J102" s="142"/>
      <c r="K102" s="141"/>
      <c r="L102" s="141"/>
      <c r="M102" s="141"/>
      <c r="N102" s="141"/>
      <c r="O102" s="141"/>
      <c r="P102" s="141"/>
      <c r="R102" s="143"/>
    </row>
    <row r="103" spans="4:18">
      <c r="D103" s="141"/>
      <c r="E103" s="141"/>
      <c r="F103" s="161"/>
      <c r="G103" s="141"/>
      <c r="H103" s="141"/>
      <c r="I103" s="141"/>
      <c r="J103" s="142"/>
      <c r="K103" s="141"/>
      <c r="L103" s="141"/>
      <c r="M103" s="141"/>
      <c r="N103" s="141"/>
      <c r="O103" s="141"/>
      <c r="P103" s="141"/>
      <c r="R103" s="143"/>
    </row>
    <row r="104" spans="4:18">
      <c r="D104" s="141"/>
      <c r="E104" s="141"/>
      <c r="F104" s="161"/>
      <c r="G104" s="141"/>
      <c r="H104" s="141"/>
      <c r="I104" s="141"/>
      <c r="J104" s="142"/>
      <c r="K104" s="141"/>
      <c r="L104" s="141"/>
      <c r="M104" s="141"/>
      <c r="N104" s="141"/>
      <c r="O104" s="141"/>
      <c r="P104" s="141"/>
      <c r="R104" s="143"/>
    </row>
    <row r="105" spans="4:18">
      <c r="D105" s="141"/>
      <c r="E105" s="141"/>
      <c r="F105" s="161"/>
      <c r="G105" s="141"/>
      <c r="H105" s="141"/>
      <c r="I105" s="141"/>
      <c r="J105" s="142"/>
      <c r="K105" s="141"/>
      <c r="L105" s="141"/>
      <c r="M105" s="141"/>
      <c r="N105" s="141"/>
      <c r="O105" s="141"/>
      <c r="P105" s="141"/>
      <c r="R105" s="143"/>
    </row>
    <row r="106" spans="4:18">
      <c r="D106" s="141"/>
      <c r="E106" s="141"/>
      <c r="F106" s="161"/>
      <c r="G106" s="141"/>
      <c r="H106" s="141"/>
      <c r="I106" s="141"/>
      <c r="J106" s="142"/>
      <c r="K106" s="141"/>
      <c r="L106" s="141"/>
      <c r="M106" s="141"/>
      <c r="N106" s="141"/>
      <c r="O106" s="141"/>
      <c r="P106" s="141"/>
      <c r="R106" s="143"/>
    </row>
    <row r="107" spans="4:18">
      <c r="D107" s="141"/>
      <c r="E107" s="141"/>
      <c r="F107" s="161"/>
      <c r="G107" s="141"/>
      <c r="H107" s="141"/>
      <c r="I107" s="141"/>
      <c r="J107" s="142"/>
      <c r="K107" s="141"/>
      <c r="L107" s="141"/>
      <c r="M107" s="141"/>
      <c r="N107" s="141"/>
      <c r="O107" s="141"/>
      <c r="P107" s="141"/>
      <c r="R107" s="143"/>
    </row>
    <row r="108" spans="4:18">
      <c r="D108" s="141"/>
      <c r="E108" s="141"/>
      <c r="F108" s="161"/>
      <c r="G108" s="141"/>
      <c r="H108" s="141"/>
      <c r="I108" s="141"/>
      <c r="J108" s="142"/>
      <c r="K108" s="141"/>
      <c r="L108" s="141"/>
      <c r="M108" s="141"/>
      <c r="N108" s="141"/>
      <c r="O108" s="141"/>
      <c r="P108" s="141"/>
      <c r="R108" s="143"/>
    </row>
    <row r="109" spans="4:18">
      <c r="D109" s="141"/>
      <c r="E109" s="141"/>
      <c r="F109" s="161"/>
      <c r="G109" s="141"/>
      <c r="H109" s="141"/>
      <c r="I109" s="141"/>
      <c r="J109" s="142"/>
      <c r="K109" s="141"/>
      <c r="L109" s="141"/>
      <c r="M109" s="141"/>
      <c r="N109" s="141"/>
      <c r="O109" s="141"/>
      <c r="P109" s="141"/>
      <c r="R109" s="143"/>
    </row>
    <row r="110" spans="4:18">
      <c r="D110" s="141"/>
      <c r="E110" s="141"/>
      <c r="F110" s="161"/>
      <c r="G110" s="141"/>
      <c r="H110" s="141"/>
      <c r="I110" s="141"/>
      <c r="J110" s="142"/>
      <c r="K110" s="141"/>
      <c r="L110" s="141"/>
      <c r="M110" s="141"/>
      <c r="N110" s="141"/>
      <c r="O110" s="141"/>
      <c r="P110" s="141"/>
      <c r="R110" s="143"/>
    </row>
    <row r="111" spans="4:18">
      <c r="D111" s="141"/>
      <c r="E111" s="141"/>
      <c r="F111" s="161"/>
      <c r="G111" s="141"/>
      <c r="H111" s="141"/>
      <c r="I111" s="141"/>
      <c r="J111" s="142"/>
      <c r="K111" s="141"/>
      <c r="L111" s="141"/>
      <c r="M111" s="141"/>
      <c r="N111" s="141"/>
      <c r="O111" s="141"/>
      <c r="P111" s="141"/>
      <c r="R111" s="143"/>
    </row>
    <row r="112" spans="4:18">
      <c r="D112" s="141"/>
      <c r="E112" s="141"/>
      <c r="F112" s="161"/>
      <c r="G112" s="141"/>
      <c r="H112" s="141"/>
      <c r="I112" s="141"/>
      <c r="J112" s="142"/>
      <c r="K112" s="141"/>
      <c r="L112" s="141"/>
      <c r="M112" s="141"/>
      <c r="N112" s="141"/>
      <c r="O112" s="141"/>
      <c r="P112" s="141"/>
      <c r="R112" s="143"/>
    </row>
    <row r="113" spans="4:18">
      <c r="D113" s="141"/>
      <c r="E113" s="141"/>
      <c r="F113" s="161"/>
      <c r="G113" s="141"/>
      <c r="H113" s="141"/>
      <c r="I113" s="141"/>
      <c r="J113" s="142"/>
      <c r="K113" s="141"/>
      <c r="L113" s="141"/>
      <c r="M113" s="141"/>
      <c r="N113" s="141"/>
      <c r="O113" s="141"/>
      <c r="P113" s="141"/>
      <c r="R113" s="143"/>
    </row>
    <row r="114" spans="4:18">
      <c r="D114" s="141"/>
      <c r="E114" s="141"/>
      <c r="F114" s="161"/>
      <c r="G114" s="141"/>
      <c r="H114" s="141"/>
      <c r="I114" s="141"/>
      <c r="J114" s="142"/>
      <c r="K114" s="141"/>
      <c r="L114" s="141"/>
      <c r="M114" s="141"/>
      <c r="N114" s="141"/>
      <c r="O114" s="141"/>
      <c r="P114" s="141"/>
      <c r="R114" s="143"/>
    </row>
    <row r="115" spans="4:18">
      <c r="D115" s="141"/>
      <c r="E115" s="141"/>
      <c r="F115" s="161"/>
      <c r="G115" s="141"/>
      <c r="H115" s="141"/>
      <c r="I115" s="141"/>
      <c r="J115" s="142"/>
      <c r="K115" s="141"/>
      <c r="L115" s="141"/>
      <c r="M115" s="141"/>
      <c r="N115" s="141"/>
      <c r="O115" s="141"/>
      <c r="P115" s="141"/>
      <c r="R115" s="143"/>
    </row>
    <row r="116" spans="4:18">
      <c r="D116" s="141"/>
      <c r="E116" s="141"/>
      <c r="F116" s="161"/>
      <c r="G116" s="141"/>
      <c r="H116" s="141"/>
      <c r="I116" s="141"/>
      <c r="J116" s="142"/>
      <c r="K116" s="141"/>
      <c r="L116" s="141"/>
      <c r="M116" s="141"/>
      <c r="N116" s="141"/>
      <c r="O116" s="141"/>
      <c r="P116" s="141"/>
      <c r="R116" s="143"/>
    </row>
    <row r="117" spans="4:18">
      <c r="D117" s="141"/>
      <c r="E117" s="141"/>
      <c r="F117" s="161"/>
      <c r="G117" s="141"/>
      <c r="H117" s="141"/>
      <c r="I117" s="141"/>
      <c r="J117" s="142"/>
      <c r="K117" s="141"/>
      <c r="L117" s="141"/>
      <c r="M117" s="141"/>
      <c r="N117" s="141"/>
      <c r="O117" s="141"/>
      <c r="P117" s="141"/>
      <c r="R117" s="143"/>
    </row>
    <row r="118" spans="4:18">
      <c r="D118" s="141"/>
      <c r="E118" s="141"/>
      <c r="F118" s="161"/>
      <c r="G118" s="141"/>
      <c r="H118" s="141"/>
      <c r="I118" s="141"/>
      <c r="J118" s="144"/>
      <c r="K118" s="141"/>
      <c r="L118" s="141"/>
      <c r="M118" s="141"/>
      <c r="N118" s="141"/>
      <c r="O118" s="141"/>
      <c r="P118" s="141"/>
    </row>
    <row r="119" spans="4:18">
      <c r="D119" s="141"/>
      <c r="E119" s="141"/>
      <c r="F119" s="161"/>
      <c r="G119" s="141"/>
      <c r="H119" s="141"/>
      <c r="I119" s="141"/>
      <c r="J119" s="144"/>
      <c r="K119" s="141"/>
      <c r="L119" s="141"/>
      <c r="M119" s="141"/>
      <c r="N119" s="141"/>
      <c r="O119" s="141"/>
      <c r="P119" s="141"/>
    </row>
    <row r="120" spans="4:18" hidden="1" outlineLevel="1">
      <c r="K120" s="137" t="s">
        <v>329</v>
      </c>
      <c r="L120" s="131"/>
      <c r="M120" s="131"/>
      <c r="N120" s="131"/>
      <c r="O120" s="131"/>
    </row>
    <row r="121" spans="4:18" hidden="1" outlineLevel="1">
      <c r="K121" s="131"/>
      <c r="L121" s="131"/>
      <c r="M121" s="131"/>
      <c r="N121" s="131"/>
      <c r="O121" s="131"/>
    </row>
    <row r="122" spans="4:18" s="145" customFormat="1" ht="28.8" hidden="1" outlineLevel="1">
      <c r="F122" s="162"/>
      <c r="K122" s="146" t="s">
        <v>318</v>
      </c>
      <c r="L122" s="146" t="s">
        <v>330</v>
      </c>
      <c r="M122" s="146" t="s">
        <v>320</v>
      </c>
      <c r="N122" s="146" t="s">
        <v>325</v>
      </c>
      <c r="O122" s="146" t="s">
        <v>326</v>
      </c>
    </row>
    <row r="123" spans="4:18" hidden="1" outlineLevel="1">
      <c r="K123" s="131" t="e">
        <f>IF(L83&lt;=L127-150,K127,IF(L83&lt;=L128-150,K128,IF(L83&lt;=L129-150,K129,IF(L83&lt;=L130-150,K130,"индивидуальный расчет"))))</f>
        <v>#REF!</v>
      </c>
      <c r="L123" s="131" t="e">
        <f>IF(R86&lt;=M127,K127,IF(R86&lt;=M128,K128,IF(R86&lt;=M129,K129,IF(R86&lt;=M130,K130,"индивидуальный расчет"))))</f>
        <v>#REF!</v>
      </c>
      <c r="M123" s="131" t="e">
        <f>IF(B20="Навалом",VLOOKUP(K123,K127:O130,5,0),IF(VLOOKUP(K123,K127:L130,2,0)&gt;VLOOKUP(L123,K127:L130,2,0),K123,L123))</f>
        <v>#REF!</v>
      </c>
      <c r="N123" s="147">
        <f>B22</f>
        <v>0</v>
      </c>
      <c r="O123" s="136" t="e">
        <f>VLOOKUP(M123,K127:N130,4,0)*N123</f>
        <v>#REF!</v>
      </c>
    </row>
    <row r="124" spans="4:18" hidden="1" outlineLevel="1"/>
    <row r="125" spans="4:18" hidden="1" outlineLevel="1"/>
    <row r="126" spans="4:18" ht="31.2" hidden="1" outlineLevel="1">
      <c r="K126" s="148" t="s">
        <v>151</v>
      </c>
      <c r="L126" s="148" t="s">
        <v>317</v>
      </c>
      <c r="M126" s="148" t="s">
        <v>319</v>
      </c>
      <c r="N126" s="148" t="s">
        <v>324</v>
      </c>
      <c r="O126" s="148" t="s">
        <v>151</v>
      </c>
      <c r="Q126" s="149" t="s">
        <v>359</v>
      </c>
    </row>
    <row r="127" spans="4:18" ht="15.6" hidden="1" outlineLevel="1">
      <c r="G127" s="52" t="s">
        <v>361</v>
      </c>
      <c r="H127" s="52" t="s">
        <v>355</v>
      </c>
      <c r="J127" s="52" t="s">
        <v>353</v>
      </c>
      <c r="K127" s="150" t="s">
        <v>152</v>
      </c>
      <c r="L127" s="150">
        <v>2500</v>
      </c>
      <c r="M127" s="151">
        <v>4</v>
      </c>
      <c r="N127" s="152">
        <v>100</v>
      </c>
      <c r="O127" s="150" t="s">
        <v>152</v>
      </c>
      <c r="P127" s="141" t="s">
        <v>356</v>
      </c>
    </row>
    <row r="128" spans="4:18" ht="15.6" hidden="1" outlineLevel="1">
      <c r="G128" s="52" t="s">
        <v>362</v>
      </c>
      <c r="H128" s="52" t="s">
        <v>347</v>
      </c>
      <c r="J128" s="52" t="s">
        <v>350</v>
      </c>
      <c r="K128" s="153" t="s">
        <v>153</v>
      </c>
      <c r="L128" s="153">
        <v>5000</v>
      </c>
      <c r="M128" s="151">
        <v>12</v>
      </c>
      <c r="N128" s="151">
        <v>130</v>
      </c>
      <c r="O128" s="153" t="s">
        <v>153</v>
      </c>
      <c r="P128" s="141" t="s">
        <v>351</v>
      </c>
      <c r="Q128" s="52" t="s">
        <v>352</v>
      </c>
      <c r="R128" s="52" t="s">
        <v>357</v>
      </c>
    </row>
    <row r="129" spans="7:18" ht="15.6" hidden="1" outlineLevel="1">
      <c r="G129" s="52" t="s">
        <v>363</v>
      </c>
      <c r="H129" s="52" t="s">
        <v>347</v>
      </c>
      <c r="J129" s="52" t="s">
        <v>350</v>
      </c>
      <c r="K129" s="150" t="s">
        <v>154</v>
      </c>
      <c r="L129" s="150">
        <v>10000</v>
      </c>
      <c r="M129" s="151">
        <v>12</v>
      </c>
      <c r="N129" s="151">
        <v>150</v>
      </c>
      <c r="O129" s="150" t="s">
        <v>154</v>
      </c>
      <c r="P129" s="141" t="s">
        <v>351</v>
      </c>
      <c r="Q129" s="52" t="s">
        <v>352</v>
      </c>
      <c r="R129" s="52" t="s">
        <v>358</v>
      </c>
    </row>
    <row r="130" spans="7:18" ht="15.6" hidden="1" outlineLevel="1">
      <c r="G130" s="52" t="s">
        <v>363</v>
      </c>
      <c r="H130" s="52" t="s">
        <v>347</v>
      </c>
      <c r="J130" s="52" t="s">
        <v>348</v>
      </c>
      <c r="K130" s="150" t="s">
        <v>155</v>
      </c>
      <c r="L130" s="150">
        <v>20000</v>
      </c>
      <c r="M130" s="152">
        <v>26</v>
      </c>
      <c r="N130" s="152">
        <v>200</v>
      </c>
      <c r="O130" s="150" t="s">
        <v>155</v>
      </c>
      <c r="P130" s="141" t="s">
        <v>354</v>
      </c>
      <c r="Q130" s="52" t="s">
        <v>349</v>
      </c>
      <c r="R130" s="52" t="s">
        <v>358</v>
      </c>
    </row>
    <row r="131" spans="7:18" hidden="1" outlineLevel="1"/>
    <row r="132" spans="7:18" collapsed="1"/>
  </sheetData>
  <sheetProtection algorithmName="SHA-512" hashValue="XUuE9KrzV1vmwYl7VkffDXth8PNY4iMoWyngwioV1C/s7zvI2yKieTUj6Z/pN0TW6DbRvAjY9gjknncFt2WT+Q==" saltValue="3pZoaAoDYJLKOEb5EQZvqA==" spinCount="100000" sheet="1" objects="1" scenarios="1"/>
  <mergeCells count="2">
    <mergeCell ref="J2:Q7"/>
    <mergeCell ref="J9:Q11"/>
  </mergeCells>
  <phoneticPr fontId="43" type="noConversion"/>
  <conditionalFormatting sqref="B4:B5">
    <cfRule type="expression" dxfId="16" priority="34">
      <formula>EXACT(#REF!,"Не выбрано!")</formula>
    </cfRule>
  </conditionalFormatting>
  <conditionalFormatting sqref="B20:B21">
    <cfRule type="expression" dxfId="15" priority="4">
      <formula>EXACT(#REF!,"Не выбрано!")</formula>
    </cfRule>
  </conditionalFormatting>
  <conditionalFormatting sqref="G4:G5">
    <cfRule type="expression" dxfId="14" priority="3">
      <formula>EXACT(#REF!,"Не выбрано!")</formula>
    </cfRule>
  </conditionalFormatting>
  <dataValidations count="6">
    <dataValidation showInputMessage="1" showErrorMessage="1" sqref="H4:I5 C20:E21 C4:D5 E5" xr:uid="{74E61421-7A30-49A5-851C-29A83C973BD7}"/>
    <dataValidation type="list" allowBlank="1" showInputMessage="1" showErrorMessage="1" sqref="G4" xr:uid="{46EFF4AC-A668-4790-A67A-95B5E38AC751}">
      <formula1>"Не выбрано!, 16 неделя 2026 (13.04-17.04), 17 неделя 2026 (20.04-24.04), 18 неделя 2026 (27.04-30.04), 19 неделя 2026 (04.05-08.05), 20 неделя 2026 (12.05-15.05), 21 неделя 2026 (18.05-22.05)"</formula1>
    </dataValidation>
    <dataValidation type="list" allowBlank="1" showInputMessage="1" showErrorMessage="1" sqref="G5 B5" xr:uid="{AA726DA2-9883-49CE-B7C6-11D59B03FF83}">
      <formula1>"Не выбрано!,в кассу,на р/счет"</formula1>
    </dataValidation>
    <dataValidation type="list" allowBlank="1" showInputMessage="1" showErrorMessage="1" sqref="B20" xr:uid="{5B852611-B218-4C52-8F6E-5B35799C5380}">
      <formula1>"Не выбрано!,Навалом,В таре"</formula1>
    </dataValidation>
    <dataValidation type="list" allowBlank="1" showInputMessage="1" showErrorMessage="1" sqref="B21" xr:uid="{4F124E6A-83C2-4551-A253-F4DF0759B8C3}">
      <formula1>"Не выбрано!,Самовывоз,Доставка до ТК,Доставка до клиента"</formula1>
    </dataValidation>
    <dataValidation type="list" allowBlank="1" showInputMessage="1" showErrorMessage="1" sqref="B4" xr:uid="{44E2A6FA-9A40-4C5C-8594-74B8FCDAC895}">
      <formula1>"Не выбрано!, 17 неделя 2026 (20.04-24.04), 18 неделя 2026 (27.04-30.04), 19 неделя 2026 (04.05-08.05), 20 неделя 2026 (12.05-15.05), 21 неделя 2026 (18.05-22.05), 22 неделя 2026 (25.05-29.05)"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02BB-BF00-4322-84B3-00D48ABF4771}">
  <sheetPr>
    <tabColor theme="9" tint="0.39997558519241921"/>
  </sheetPr>
  <dimension ref="B1:AC545"/>
  <sheetViews>
    <sheetView showGridLines="0" tabSelected="1" zoomScale="85" zoomScaleNormal="85" workbookViewId="0">
      <selection activeCell="O21" sqref="O21"/>
    </sheetView>
  </sheetViews>
  <sheetFormatPr defaultColWidth="9.21875" defaultRowHeight="14.4" outlineLevelCol="1"/>
  <cols>
    <col min="1" max="1" width="2.77734375" style="163" customWidth="1"/>
    <col min="2" max="2" width="4.21875" style="245" hidden="1" customWidth="1" outlineLevel="1"/>
    <col min="3" max="3" width="12.77734375" style="163" hidden="1" customWidth="1" outlineLevel="1"/>
    <col min="4" max="5" width="5.33203125" style="250" hidden="1" customWidth="1" outlineLevel="1"/>
    <col min="6" max="6" width="5.109375" style="276" hidden="1" customWidth="1" outlineLevel="1"/>
    <col min="7" max="7" width="14.88671875" style="1" customWidth="1" collapsed="1"/>
    <col min="8" max="8" width="23.44140625" style="1" customWidth="1"/>
    <col min="9" max="9" width="20.88671875" style="1" customWidth="1"/>
    <col min="10" max="10" width="27.109375" style="1" customWidth="1"/>
    <col min="11" max="11" width="10.109375" style="1" customWidth="1"/>
    <col min="12" max="13" width="5.21875" style="1" customWidth="1"/>
    <col min="14" max="14" width="5.109375" style="173" customWidth="1"/>
    <col min="15" max="15" width="20" style="173" customWidth="1"/>
    <col min="16" max="16" width="6.109375" style="1" customWidth="1"/>
    <col min="17" max="17" width="6.6640625" style="175" customWidth="1"/>
    <col min="18" max="21" width="13.5546875" style="1" customWidth="1"/>
    <col min="22" max="22" width="10.5546875" style="1" customWidth="1"/>
    <col min="23" max="23" width="11.77734375" style="1" hidden="1" customWidth="1"/>
    <col min="24" max="24" width="15.21875" style="1" customWidth="1"/>
    <col min="25" max="25" width="8.77734375" style="1" customWidth="1"/>
    <col min="26" max="27" width="8.109375" style="1" customWidth="1"/>
    <col min="28" max="28" width="26.77734375" style="1" customWidth="1"/>
    <col min="29" max="29" width="7.109375" style="163" customWidth="1"/>
    <col min="30" max="16384" width="9.21875" style="163"/>
  </cols>
  <sheetData>
    <row r="1" spans="8:27" ht="20.399999999999999" customHeight="1">
      <c r="H1" s="171"/>
      <c r="J1" s="171"/>
      <c r="K1" s="171"/>
      <c r="N1" s="172" t="s">
        <v>1185</v>
      </c>
      <c r="P1" s="174"/>
      <c r="S1" s="309" t="s">
        <v>537</v>
      </c>
      <c r="T1" s="309"/>
      <c r="U1" s="242"/>
      <c r="W1" s="227"/>
      <c r="Y1" s="242"/>
      <c r="Z1" s="242"/>
      <c r="AA1" s="242"/>
    </row>
    <row r="2" spans="8:27" ht="1.2" customHeight="1">
      <c r="I2" s="173"/>
      <c r="J2" s="171"/>
      <c r="K2" s="171"/>
      <c r="L2" s="2"/>
      <c r="M2" s="173"/>
      <c r="N2" s="1"/>
      <c r="O2" s="176"/>
      <c r="P2" s="177"/>
      <c r="Q2" s="1"/>
      <c r="S2" s="309"/>
      <c r="T2" s="309"/>
      <c r="U2" s="242"/>
      <c r="V2" s="227"/>
      <c r="W2" s="227"/>
      <c r="X2" s="242"/>
      <c r="Y2" s="242"/>
      <c r="Z2" s="242"/>
      <c r="AA2" s="242"/>
    </row>
    <row r="3" spans="8:27" ht="13.2" customHeight="1">
      <c r="I3" s="173"/>
      <c r="J3" s="178" t="s">
        <v>58</v>
      </c>
      <c r="K3" s="270"/>
      <c r="L3" s="270"/>
      <c r="M3" s="270"/>
      <c r="N3" s="270"/>
      <c r="O3" s="270"/>
      <c r="P3" s="270"/>
      <c r="Q3" s="270"/>
      <c r="S3" s="309"/>
      <c r="T3" s="309"/>
      <c r="U3" s="242"/>
      <c r="V3" s="227"/>
      <c r="W3" s="227"/>
      <c r="X3" s="242"/>
      <c r="Y3" s="242"/>
      <c r="Z3" s="242"/>
      <c r="AA3" s="242"/>
    </row>
    <row r="4" spans="8:27" ht="17.399999999999999" customHeight="1">
      <c r="I4" s="173"/>
      <c r="J4" s="315" t="s">
        <v>1186</v>
      </c>
      <c r="K4" s="315"/>
      <c r="L4" s="315"/>
      <c r="M4" s="315"/>
      <c r="N4" s="315"/>
      <c r="O4" s="315"/>
      <c r="P4" s="315"/>
      <c r="Q4" s="315"/>
      <c r="S4" s="309"/>
      <c r="T4" s="309"/>
      <c r="U4" s="242"/>
      <c r="V4" s="227"/>
      <c r="W4" s="227"/>
      <c r="X4" s="242"/>
      <c r="Y4" s="242"/>
      <c r="Z4" s="242"/>
      <c r="AA4" s="242"/>
    </row>
    <row r="5" spans="8:27" ht="11.4" customHeight="1">
      <c r="I5" s="173"/>
      <c r="J5" s="274" t="s">
        <v>402</v>
      </c>
      <c r="K5" s="173"/>
      <c r="L5" s="173"/>
      <c r="M5" s="171"/>
      <c r="N5" s="171"/>
      <c r="O5" s="2"/>
      <c r="P5" s="173"/>
      <c r="Q5" s="173"/>
      <c r="S5" s="242"/>
      <c r="T5" s="242"/>
      <c r="U5" s="243"/>
      <c r="V5" s="227"/>
      <c r="W5" s="227"/>
      <c r="X5" s="242"/>
      <c r="Y5" s="242"/>
      <c r="Z5" s="242"/>
      <c r="AA5" s="242"/>
    </row>
    <row r="6" spans="8:27" ht="3" customHeight="1">
      <c r="I6" s="173"/>
      <c r="K6" s="173"/>
      <c r="L6" s="173"/>
      <c r="M6" s="171"/>
      <c r="N6" s="171"/>
      <c r="O6" s="2"/>
      <c r="P6" s="173"/>
      <c r="Q6" s="173"/>
      <c r="V6" s="227"/>
      <c r="W6" s="227"/>
      <c r="X6" s="242"/>
      <c r="Y6" s="242"/>
      <c r="Z6" s="242"/>
      <c r="AA6" s="242"/>
    </row>
    <row r="7" spans="8:27" ht="12" customHeight="1">
      <c r="I7" s="173"/>
      <c r="J7" s="283" t="s">
        <v>1187</v>
      </c>
      <c r="K7" s="284"/>
      <c r="L7" s="173"/>
      <c r="M7" s="171"/>
      <c r="N7" s="171"/>
      <c r="O7" s="2"/>
      <c r="P7" s="173"/>
      <c r="Q7" s="173"/>
      <c r="Y7" s="179"/>
      <c r="Z7" s="179"/>
    </row>
    <row r="8" spans="8:27" ht="3.6" customHeight="1">
      <c r="I8" s="173"/>
      <c r="J8" s="275"/>
      <c r="K8" s="173"/>
      <c r="L8" s="173"/>
      <c r="M8" s="171"/>
      <c r="N8" s="171"/>
      <c r="O8" s="2"/>
      <c r="P8" s="173"/>
      <c r="Q8" s="173"/>
      <c r="Y8" s="179"/>
      <c r="Z8" s="179"/>
    </row>
    <row r="9" spans="8:27" ht="11.4" customHeight="1">
      <c r="I9" s="173"/>
      <c r="J9" s="180" t="s">
        <v>534</v>
      </c>
      <c r="K9" s="173"/>
      <c r="L9" s="173"/>
      <c r="M9" s="171"/>
      <c r="N9" s="171"/>
      <c r="O9" s="2"/>
      <c r="P9" s="173"/>
      <c r="Q9" s="173"/>
      <c r="V9" s="181"/>
      <c r="W9" s="181"/>
    </row>
    <row r="10" spans="8:27" ht="11.4" customHeight="1">
      <c r="I10" s="173"/>
      <c r="J10" s="180" t="s">
        <v>535</v>
      </c>
      <c r="K10" s="173"/>
      <c r="L10" s="173"/>
      <c r="M10" s="171"/>
      <c r="N10" s="171"/>
      <c r="O10" s="2"/>
      <c r="P10" s="173"/>
      <c r="Q10" s="173"/>
    </row>
    <row r="11" spans="8:27" ht="26.4" customHeight="1">
      <c r="I11" s="173"/>
      <c r="J11" s="316" t="s">
        <v>1181</v>
      </c>
      <c r="K11" s="317"/>
      <c r="L11" s="317"/>
      <c r="M11" s="317"/>
      <c r="N11" s="317"/>
      <c r="O11" s="317"/>
      <c r="P11" s="317"/>
      <c r="Q11" s="317"/>
    </row>
    <row r="12" spans="8:27" ht="2.4" customHeight="1">
      <c r="I12" s="173"/>
      <c r="J12" s="180"/>
      <c r="K12" s="173"/>
      <c r="L12" s="173"/>
      <c r="M12" s="171"/>
      <c r="N12" s="171"/>
      <c r="O12" s="2"/>
      <c r="P12" s="173"/>
      <c r="Q12" s="173"/>
    </row>
    <row r="13" spans="8:27" ht="12" customHeight="1">
      <c r="I13" s="173"/>
      <c r="J13" s="283" t="s">
        <v>559</v>
      </c>
      <c r="K13" s="284"/>
      <c r="L13" s="284"/>
      <c r="M13" s="285"/>
      <c r="N13" s="285"/>
      <c r="O13" s="286"/>
      <c r="P13" s="173"/>
      <c r="Q13" s="173"/>
    </row>
    <row r="14" spans="8:27" ht="12" customHeight="1">
      <c r="I14" s="173"/>
      <c r="J14" s="180" t="s">
        <v>539</v>
      </c>
      <c r="K14" s="173"/>
      <c r="L14" s="173"/>
      <c r="M14" s="171"/>
      <c r="N14" s="171"/>
      <c r="O14" s="2"/>
      <c r="P14" s="173"/>
      <c r="Q14" s="173"/>
    </row>
    <row r="15" spans="8:27" ht="10.8" customHeight="1">
      <c r="I15" s="173"/>
      <c r="J15" s="180" t="s">
        <v>533</v>
      </c>
      <c r="K15" s="226"/>
      <c r="L15" s="226"/>
      <c r="M15" s="226"/>
      <c r="N15" s="226"/>
      <c r="O15" s="226"/>
      <c r="P15" s="226"/>
      <c r="Q15" s="226"/>
      <c r="W15" s="211"/>
      <c r="X15" s="182"/>
    </row>
    <row r="16" spans="8:27">
      <c r="I16" s="173"/>
      <c r="J16" s="274" t="s">
        <v>558</v>
      </c>
      <c r="K16" s="171"/>
      <c r="L16" s="2"/>
      <c r="M16" s="173"/>
      <c r="N16" s="1"/>
      <c r="O16" s="176"/>
      <c r="P16" s="177"/>
      <c r="Q16" s="1"/>
      <c r="X16" s="163"/>
      <c r="Y16" s="163"/>
      <c r="Z16" s="163"/>
    </row>
    <row r="17" spans="2:29" ht="4.8" customHeight="1" thickBot="1">
      <c r="I17" s="173"/>
      <c r="J17" s="183"/>
      <c r="K17" s="171"/>
      <c r="L17" s="2"/>
      <c r="M17" s="173"/>
      <c r="N17" s="1"/>
      <c r="O17" s="176"/>
      <c r="P17" s="177"/>
      <c r="Q17" s="1"/>
      <c r="X17" s="182"/>
    </row>
    <row r="18" spans="2:29" ht="18">
      <c r="I18" s="173"/>
      <c r="J18" s="265" t="s">
        <v>55</v>
      </c>
      <c r="K18" s="171"/>
      <c r="N18" s="1"/>
      <c r="O18" s="176"/>
      <c r="P18" s="177"/>
      <c r="Q18" s="1"/>
      <c r="R18" s="310">
        <f>SUM(V25:V544)</f>
        <v>0</v>
      </c>
      <c r="S18" s="311"/>
      <c r="T18" s="251" t="s">
        <v>531</v>
      </c>
      <c r="U18" s="253"/>
      <c r="V18" s="254"/>
      <c r="W18" s="262"/>
      <c r="X18" s="182"/>
    </row>
    <row r="19" spans="2:29" ht="18">
      <c r="I19" s="173"/>
      <c r="J19" s="183"/>
      <c r="K19" s="314" t="s">
        <v>56</v>
      </c>
      <c r="L19" s="314"/>
      <c r="M19" s="314"/>
      <c r="N19" s="314"/>
      <c r="O19" s="314"/>
      <c r="P19" s="177"/>
      <c r="Q19" s="289" t="str">
        <f>IF(R19=0, "", IF(R19&lt;25000, "ОШИБКА!!!", ""))</f>
        <v/>
      </c>
      <c r="R19" s="312">
        <f>SUM(X25:X544)</f>
        <v>0</v>
      </c>
      <c r="S19" s="313"/>
      <c r="T19" s="252" t="s">
        <v>532</v>
      </c>
      <c r="U19" s="257"/>
      <c r="V19" s="258"/>
      <c r="W19" s="262"/>
      <c r="X19" s="292" t="str">
        <f>IF(R19=0, "", IF(R19&lt;25000, "НЕ СОБЛЮДЕНЫ УСЛОВИЯ минимальной суммы заказа", ""))</f>
        <v/>
      </c>
    </row>
    <row r="20" spans="2:29" ht="4.8" customHeight="1">
      <c r="I20" s="173"/>
      <c r="J20" s="183"/>
      <c r="K20" s="171"/>
      <c r="L20" s="2"/>
      <c r="M20" s="173"/>
      <c r="N20" s="3"/>
      <c r="O20" s="176"/>
      <c r="P20" s="177"/>
      <c r="Q20" s="1"/>
      <c r="R20" s="255"/>
      <c r="S20" s="256"/>
      <c r="T20" s="252"/>
      <c r="U20" s="257"/>
      <c r="V20" s="258"/>
      <c r="W20" s="262"/>
      <c r="X20" s="182"/>
    </row>
    <row r="21" spans="2:29" ht="18" customHeight="1" thickBot="1">
      <c r="I21" s="173"/>
      <c r="J21" s="183"/>
      <c r="K21" s="171"/>
      <c r="L21" s="2"/>
      <c r="N21" s="184" t="s">
        <v>57</v>
      </c>
      <c r="O21" s="228" t="s">
        <v>1184</v>
      </c>
      <c r="P21" s="177"/>
      <c r="Q21" s="1"/>
      <c r="R21" s="290" t="s">
        <v>540</v>
      </c>
      <c r="S21" s="291"/>
      <c r="T21" s="291"/>
      <c r="U21" s="259"/>
      <c r="V21" s="260"/>
      <c r="W21" s="262"/>
      <c r="X21" s="185"/>
    </row>
    <row r="22" spans="2:29" ht="16.2" customHeight="1">
      <c r="D22" s="308" t="s">
        <v>1164</v>
      </c>
      <c r="E22" s="308"/>
      <c r="I22" s="173"/>
      <c r="J22" s="186"/>
      <c r="K22" s="171"/>
      <c r="L22" s="2"/>
      <c r="M22" s="173"/>
      <c r="N22" s="1"/>
      <c r="O22" s="176"/>
      <c r="P22" s="177"/>
      <c r="Q22" s="1"/>
      <c r="R22" s="266" t="s">
        <v>528</v>
      </c>
      <c r="S22" s="267"/>
      <c r="T22" s="266" t="s">
        <v>529</v>
      </c>
      <c r="U22" s="267"/>
      <c r="W22" s="263">
        <f>SUM(W24:W544)</f>
        <v>0</v>
      </c>
      <c r="X22" s="182"/>
    </row>
    <row r="23" spans="2:29" ht="66.599999999999994" customHeight="1">
      <c r="C23" s="164"/>
      <c r="D23" s="305" t="s">
        <v>1170</v>
      </c>
      <c r="E23" s="305" t="s">
        <v>1171</v>
      </c>
      <c r="F23" s="277"/>
      <c r="G23" s="187" t="s">
        <v>364</v>
      </c>
      <c r="H23" s="187" t="s">
        <v>65</v>
      </c>
      <c r="I23" s="187" t="s">
        <v>64</v>
      </c>
      <c r="J23" s="187" t="s">
        <v>0</v>
      </c>
      <c r="K23" s="187" t="s">
        <v>66</v>
      </c>
      <c r="L23" s="187" t="s">
        <v>67</v>
      </c>
      <c r="M23" s="187" t="s">
        <v>68</v>
      </c>
      <c r="N23" s="187" t="s">
        <v>69</v>
      </c>
      <c r="O23" s="187" t="s">
        <v>5</v>
      </c>
      <c r="P23" s="187" t="s">
        <v>70</v>
      </c>
      <c r="Q23" s="187" t="s">
        <v>391</v>
      </c>
      <c r="R23" s="268" t="s">
        <v>551</v>
      </c>
      <c r="S23" s="268" t="s">
        <v>552</v>
      </c>
      <c r="T23" s="268" t="s">
        <v>553</v>
      </c>
      <c r="U23" s="269" t="s">
        <v>554</v>
      </c>
      <c r="V23" s="187" t="s">
        <v>4</v>
      </c>
      <c r="W23" s="225" t="s">
        <v>527</v>
      </c>
      <c r="X23" s="187" t="s">
        <v>530</v>
      </c>
      <c r="Y23" s="187" t="s">
        <v>71</v>
      </c>
      <c r="Z23" s="188" t="s">
        <v>6</v>
      </c>
      <c r="AA23" s="188" t="s">
        <v>7</v>
      </c>
      <c r="AB23" s="188" t="s">
        <v>8</v>
      </c>
      <c r="AC23" s="163" t="s">
        <v>9</v>
      </c>
    </row>
    <row r="24" spans="2:29" s="165" customFormat="1" ht="18" customHeight="1">
      <c r="B24" s="246"/>
      <c r="C24" s="166" t="s">
        <v>72</v>
      </c>
      <c r="D24" s="215"/>
      <c r="E24" s="215"/>
      <c r="F24" s="278"/>
      <c r="G24" s="302" t="s">
        <v>1168</v>
      </c>
      <c r="H24" s="273"/>
      <c r="I24" s="271"/>
      <c r="J24" s="271"/>
      <c r="K24" s="272"/>
      <c r="L24" s="272"/>
      <c r="M24" s="272"/>
      <c r="N24" s="271"/>
      <c r="O24" s="271"/>
      <c r="P24" s="191"/>
      <c r="Q24" s="192"/>
      <c r="R24" s="193"/>
      <c r="S24" s="193"/>
      <c r="T24" s="193"/>
      <c r="U24" s="193"/>
      <c r="V24" s="4"/>
      <c r="W24" s="193"/>
      <c r="X24" s="193"/>
      <c r="Y24" s="193"/>
      <c r="Z24" s="194"/>
      <c r="AA24" s="194"/>
      <c r="AB24" s="195"/>
      <c r="AC24" s="163"/>
    </row>
    <row r="25" spans="2:29" s="170" customFormat="1">
      <c r="B25" s="247"/>
      <c r="C25" s="196" t="s">
        <v>575</v>
      </c>
      <c r="D25" s="261">
        <v>8</v>
      </c>
      <c r="E25" s="261"/>
      <c r="F25" s="196" t="s">
        <v>3</v>
      </c>
      <c r="G25" s="196" t="s">
        <v>1168</v>
      </c>
      <c r="H25" s="196" t="s">
        <v>49</v>
      </c>
      <c r="I25" s="196" t="s">
        <v>48</v>
      </c>
      <c r="J25" s="196" t="s">
        <v>432</v>
      </c>
      <c r="K25" s="196" t="s">
        <v>564</v>
      </c>
      <c r="L25" s="218"/>
      <c r="M25" s="218"/>
      <c r="N25" s="218"/>
      <c r="O25" s="173"/>
      <c r="P25" s="197" t="s">
        <v>73</v>
      </c>
      <c r="Q25" s="220">
        <v>25</v>
      </c>
      <c r="R25" s="223">
        <v>115</v>
      </c>
      <c r="S25" s="288">
        <v>98</v>
      </c>
      <c r="T25" s="288">
        <v>98</v>
      </c>
      <c r="U25" s="288">
        <v>98</v>
      </c>
      <c r="V25" s="5"/>
      <c r="W25" s="224">
        <f t="shared" ref="W25:W88" si="0">R25*V25</f>
        <v>0</v>
      </c>
      <c r="X25" s="264">
        <f t="shared" ref="X25:X88" si="1">IF(S25&lt;&gt;"",IF(AND($W$22&gt;=200000,V25&gt;=20),V25*U25,IF(AND($W$22&gt;=200000,V25&lt;20),V25*T25,IF(AND($W$22&lt;200000,V25&gt;=20),V25*S25,V25*R25))),IF($W$22&gt;=200000,V25*T25,V25*R25))</f>
        <v>0</v>
      </c>
      <c r="Y25" s="198" t="s">
        <v>1172</v>
      </c>
      <c r="Z25" s="199"/>
      <c r="AA25" s="200"/>
      <c r="AB25" s="200"/>
      <c r="AC25" s="169" t="str">
        <f t="shared" ref="AC25:AC56" si="2">IF(V25/Q25=0,"",IF(MOD(V25,Q25)&gt;0,"ОШИБКА!!! неверная кратность на сорт",""))</f>
        <v/>
      </c>
    </row>
    <row r="26" spans="2:29" s="170" customFormat="1">
      <c r="B26" s="247"/>
      <c r="C26" s="196"/>
      <c r="D26" s="261">
        <v>16</v>
      </c>
      <c r="E26" s="261"/>
      <c r="F26" s="196" t="s">
        <v>3</v>
      </c>
      <c r="G26" s="196" t="s">
        <v>1168</v>
      </c>
      <c r="H26" s="196" t="s">
        <v>49</v>
      </c>
      <c r="I26" s="196" t="s">
        <v>48</v>
      </c>
      <c r="J26" s="196" t="s">
        <v>432</v>
      </c>
      <c r="K26" s="196" t="s">
        <v>565</v>
      </c>
      <c r="L26" s="218"/>
      <c r="M26" s="218"/>
      <c r="N26" s="218"/>
      <c r="O26" s="219"/>
      <c r="P26" s="197" t="s">
        <v>73</v>
      </c>
      <c r="Q26" s="220">
        <v>25</v>
      </c>
      <c r="R26" s="223">
        <v>135</v>
      </c>
      <c r="S26" s="288">
        <v>115</v>
      </c>
      <c r="T26" s="288">
        <v>115</v>
      </c>
      <c r="U26" s="288">
        <v>115</v>
      </c>
      <c r="V26" s="5"/>
      <c r="W26" s="224">
        <f t="shared" si="0"/>
        <v>0</v>
      </c>
      <c r="X26" s="264">
        <f t="shared" si="1"/>
        <v>0</v>
      </c>
      <c r="Y26" s="198" t="s">
        <v>1172</v>
      </c>
      <c r="Z26" s="199"/>
      <c r="AA26" s="200"/>
      <c r="AB26" s="200"/>
      <c r="AC26" s="169" t="str">
        <f t="shared" si="2"/>
        <v/>
      </c>
    </row>
    <row r="27" spans="2:29" s="170" customFormat="1">
      <c r="B27" s="247"/>
      <c r="C27" s="196"/>
      <c r="D27" s="261">
        <v>7</v>
      </c>
      <c r="E27" s="261"/>
      <c r="F27" s="196" t="s">
        <v>3</v>
      </c>
      <c r="G27" s="196" t="s">
        <v>1168</v>
      </c>
      <c r="H27" s="196" t="s">
        <v>49</v>
      </c>
      <c r="I27" s="196" t="s">
        <v>48</v>
      </c>
      <c r="J27" s="196" t="s">
        <v>432</v>
      </c>
      <c r="K27" s="196" t="s">
        <v>566</v>
      </c>
      <c r="L27" s="218"/>
      <c r="M27" s="218"/>
      <c r="N27" s="218"/>
      <c r="O27" s="219"/>
      <c r="P27" s="197" t="s">
        <v>73</v>
      </c>
      <c r="Q27" s="220">
        <v>25</v>
      </c>
      <c r="R27" s="223">
        <v>141</v>
      </c>
      <c r="S27" s="288">
        <v>120</v>
      </c>
      <c r="T27" s="288">
        <v>120</v>
      </c>
      <c r="U27" s="288">
        <v>120</v>
      </c>
      <c r="V27" s="5"/>
      <c r="W27" s="224">
        <f t="shared" si="0"/>
        <v>0</v>
      </c>
      <c r="X27" s="264">
        <f t="shared" si="1"/>
        <v>0</v>
      </c>
      <c r="Y27" s="198" t="s">
        <v>1172</v>
      </c>
      <c r="Z27" s="199"/>
      <c r="AA27" s="200"/>
      <c r="AB27" s="200"/>
      <c r="AC27" s="169" t="str">
        <f t="shared" si="2"/>
        <v/>
      </c>
    </row>
    <row r="28" spans="2:29" s="170" customFormat="1">
      <c r="B28" s="247"/>
      <c r="C28" s="196" t="s">
        <v>576</v>
      </c>
      <c r="D28" s="261">
        <v>12</v>
      </c>
      <c r="E28" s="261"/>
      <c r="F28" s="196" t="s">
        <v>3</v>
      </c>
      <c r="G28" s="196" t="s">
        <v>1168</v>
      </c>
      <c r="H28" s="196" t="s">
        <v>49</v>
      </c>
      <c r="I28" s="196" t="s">
        <v>48</v>
      </c>
      <c r="J28" s="196" t="s">
        <v>567</v>
      </c>
      <c r="K28" s="196" t="s">
        <v>564</v>
      </c>
      <c r="L28" s="218"/>
      <c r="M28" s="218"/>
      <c r="N28" s="218"/>
      <c r="O28" s="219"/>
      <c r="P28" s="197" t="s">
        <v>73</v>
      </c>
      <c r="Q28" s="220">
        <v>25</v>
      </c>
      <c r="R28" s="223">
        <v>115</v>
      </c>
      <c r="S28" s="288">
        <v>98</v>
      </c>
      <c r="T28" s="288">
        <v>98</v>
      </c>
      <c r="U28" s="288">
        <v>98</v>
      </c>
      <c r="V28" s="5"/>
      <c r="W28" s="224">
        <f t="shared" si="0"/>
        <v>0</v>
      </c>
      <c r="X28" s="264">
        <f t="shared" si="1"/>
        <v>0</v>
      </c>
      <c r="Y28" s="198" t="s">
        <v>1172</v>
      </c>
      <c r="Z28" s="199"/>
      <c r="AA28" s="200"/>
      <c r="AB28" s="200"/>
      <c r="AC28" s="169" t="str">
        <f t="shared" si="2"/>
        <v/>
      </c>
    </row>
    <row r="29" spans="2:29" s="170" customFormat="1">
      <c r="B29" s="247"/>
      <c r="C29" s="196"/>
      <c r="D29" s="261">
        <v>24</v>
      </c>
      <c r="E29" s="261"/>
      <c r="F29" s="196" t="s">
        <v>3</v>
      </c>
      <c r="G29" s="196" t="s">
        <v>1168</v>
      </c>
      <c r="H29" s="196" t="s">
        <v>49</v>
      </c>
      <c r="I29" s="196" t="s">
        <v>48</v>
      </c>
      <c r="J29" s="196" t="s">
        <v>567</v>
      </c>
      <c r="K29" s="196" t="s">
        <v>565</v>
      </c>
      <c r="L29" s="218"/>
      <c r="M29" s="218"/>
      <c r="N29" s="218"/>
      <c r="O29" s="219"/>
      <c r="P29" s="197" t="s">
        <v>73</v>
      </c>
      <c r="Q29" s="220">
        <v>25</v>
      </c>
      <c r="R29" s="223">
        <v>135</v>
      </c>
      <c r="S29" s="288">
        <v>115</v>
      </c>
      <c r="T29" s="288">
        <v>115</v>
      </c>
      <c r="U29" s="288">
        <v>115</v>
      </c>
      <c r="V29" s="5"/>
      <c r="W29" s="224">
        <f t="shared" si="0"/>
        <v>0</v>
      </c>
      <c r="X29" s="264">
        <f t="shared" si="1"/>
        <v>0</v>
      </c>
      <c r="Y29" s="198" t="s">
        <v>1172</v>
      </c>
      <c r="Z29" s="199"/>
      <c r="AA29" s="200"/>
      <c r="AB29" s="200"/>
      <c r="AC29" s="169" t="str">
        <f t="shared" si="2"/>
        <v/>
      </c>
    </row>
    <row r="30" spans="2:29" s="170" customFormat="1">
      <c r="B30" s="247"/>
      <c r="C30" s="196"/>
      <c r="D30" s="261">
        <v>12</v>
      </c>
      <c r="E30" s="261"/>
      <c r="F30" s="196" t="s">
        <v>3</v>
      </c>
      <c r="G30" s="196" t="s">
        <v>1168</v>
      </c>
      <c r="H30" s="196" t="s">
        <v>49</v>
      </c>
      <c r="I30" s="196" t="s">
        <v>48</v>
      </c>
      <c r="J30" s="196" t="s">
        <v>567</v>
      </c>
      <c r="K30" s="196" t="s">
        <v>566</v>
      </c>
      <c r="L30" s="218"/>
      <c r="M30" s="218"/>
      <c r="N30" s="218"/>
      <c r="O30" s="219"/>
      <c r="P30" s="197" t="s">
        <v>73</v>
      </c>
      <c r="Q30" s="220">
        <v>25</v>
      </c>
      <c r="R30" s="223">
        <v>141</v>
      </c>
      <c r="S30" s="288">
        <v>120</v>
      </c>
      <c r="T30" s="288">
        <v>120</v>
      </c>
      <c r="U30" s="288">
        <v>120</v>
      </c>
      <c r="V30" s="5"/>
      <c r="W30" s="224">
        <f t="shared" si="0"/>
        <v>0</v>
      </c>
      <c r="X30" s="264">
        <f t="shared" si="1"/>
        <v>0</v>
      </c>
      <c r="Y30" s="198" t="s">
        <v>1172</v>
      </c>
      <c r="Z30" s="199"/>
      <c r="AA30" s="200"/>
      <c r="AB30" s="200"/>
      <c r="AC30" s="169" t="str">
        <f t="shared" si="2"/>
        <v/>
      </c>
    </row>
    <row r="31" spans="2:29" s="170" customFormat="1">
      <c r="B31" s="247"/>
      <c r="C31" s="196" t="s">
        <v>577</v>
      </c>
      <c r="D31" s="261">
        <v>22</v>
      </c>
      <c r="E31" s="261"/>
      <c r="F31" s="196" t="s">
        <v>3</v>
      </c>
      <c r="G31" s="196" t="s">
        <v>1168</v>
      </c>
      <c r="H31" s="196" t="s">
        <v>51</v>
      </c>
      <c r="I31" s="196" t="s">
        <v>50</v>
      </c>
      <c r="J31" s="196" t="s">
        <v>568</v>
      </c>
      <c r="K31" s="196" t="s">
        <v>564</v>
      </c>
      <c r="L31" s="218"/>
      <c r="M31" s="218"/>
      <c r="N31" s="218"/>
      <c r="O31" s="219"/>
      <c r="P31" s="197" t="s">
        <v>73</v>
      </c>
      <c r="Q31" s="220">
        <v>25</v>
      </c>
      <c r="R31" s="223">
        <v>115</v>
      </c>
      <c r="S31" s="288">
        <v>98</v>
      </c>
      <c r="T31" s="288">
        <v>98</v>
      </c>
      <c r="U31" s="288">
        <v>98</v>
      </c>
      <c r="V31" s="5"/>
      <c r="W31" s="224">
        <f t="shared" si="0"/>
        <v>0</v>
      </c>
      <c r="X31" s="264">
        <f t="shared" si="1"/>
        <v>0</v>
      </c>
      <c r="Y31" s="198" t="s">
        <v>1172</v>
      </c>
      <c r="Z31" s="199"/>
      <c r="AA31" s="200"/>
      <c r="AB31" s="200"/>
      <c r="AC31" s="169" t="str">
        <f t="shared" si="2"/>
        <v/>
      </c>
    </row>
    <row r="32" spans="2:29" s="170" customFormat="1">
      <c r="B32" s="247"/>
      <c r="C32" s="196"/>
      <c r="D32" s="261">
        <v>45</v>
      </c>
      <c r="E32" s="261"/>
      <c r="F32" s="196" t="s">
        <v>3</v>
      </c>
      <c r="G32" s="196" t="s">
        <v>1168</v>
      </c>
      <c r="H32" s="196" t="s">
        <v>51</v>
      </c>
      <c r="I32" s="196" t="s">
        <v>50</v>
      </c>
      <c r="J32" s="196" t="s">
        <v>568</v>
      </c>
      <c r="K32" s="196" t="s">
        <v>565</v>
      </c>
      <c r="L32" s="218"/>
      <c r="M32" s="218"/>
      <c r="N32" s="218"/>
      <c r="O32" s="219"/>
      <c r="P32" s="197" t="s">
        <v>73</v>
      </c>
      <c r="Q32" s="220">
        <v>25</v>
      </c>
      <c r="R32" s="223">
        <v>135</v>
      </c>
      <c r="S32" s="288">
        <v>115</v>
      </c>
      <c r="T32" s="288">
        <v>115</v>
      </c>
      <c r="U32" s="288">
        <v>115</v>
      </c>
      <c r="V32" s="5"/>
      <c r="W32" s="224">
        <f t="shared" si="0"/>
        <v>0</v>
      </c>
      <c r="X32" s="264">
        <f t="shared" si="1"/>
        <v>0</v>
      </c>
      <c r="Y32" s="198" t="s">
        <v>1172</v>
      </c>
      <c r="Z32" s="199"/>
      <c r="AA32" s="200"/>
      <c r="AB32" s="200"/>
      <c r="AC32" s="169" t="str">
        <f t="shared" si="2"/>
        <v/>
      </c>
    </row>
    <row r="33" spans="2:29" s="170" customFormat="1">
      <c r="B33" s="247"/>
      <c r="C33" s="196"/>
      <c r="D33" s="261">
        <v>22</v>
      </c>
      <c r="E33" s="261"/>
      <c r="F33" s="196" t="s">
        <v>3</v>
      </c>
      <c r="G33" s="196" t="s">
        <v>1168</v>
      </c>
      <c r="H33" s="196" t="s">
        <v>51</v>
      </c>
      <c r="I33" s="196" t="s">
        <v>50</v>
      </c>
      <c r="J33" s="196" t="s">
        <v>568</v>
      </c>
      <c r="K33" s="196" t="s">
        <v>566</v>
      </c>
      <c r="L33" s="218"/>
      <c r="M33" s="218"/>
      <c r="N33" s="218"/>
      <c r="O33" s="219"/>
      <c r="P33" s="197" t="s">
        <v>73</v>
      </c>
      <c r="Q33" s="220">
        <v>25</v>
      </c>
      <c r="R33" s="223">
        <v>141</v>
      </c>
      <c r="S33" s="288">
        <v>120</v>
      </c>
      <c r="T33" s="288">
        <v>120</v>
      </c>
      <c r="U33" s="288">
        <v>120</v>
      </c>
      <c r="V33" s="5"/>
      <c r="W33" s="224">
        <f t="shared" si="0"/>
        <v>0</v>
      </c>
      <c r="X33" s="264">
        <f t="shared" si="1"/>
        <v>0</v>
      </c>
      <c r="Y33" s="198" t="s">
        <v>1172</v>
      </c>
      <c r="Z33" s="199"/>
      <c r="AA33" s="200"/>
      <c r="AB33" s="200"/>
      <c r="AC33" s="169" t="str">
        <f t="shared" si="2"/>
        <v/>
      </c>
    </row>
    <row r="34" spans="2:29" s="170" customFormat="1">
      <c r="B34" s="247"/>
      <c r="C34" s="196" t="s">
        <v>578</v>
      </c>
      <c r="D34" s="261">
        <v>20</v>
      </c>
      <c r="E34" s="261"/>
      <c r="F34" s="196" t="s">
        <v>3</v>
      </c>
      <c r="G34" s="196" t="s">
        <v>1168</v>
      </c>
      <c r="H34" s="196" t="s">
        <v>51</v>
      </c>
      <c r="I34" s="196" t="s">
        <v>50</v>
      </c>
      <c r="J34" s="196" t="s">
        <v>212</v>
      </c>
      <c r="K34" s="196" t="s">
        <v>564</v>
      </c>
      <c r="L34" s="218"/>
      <c r="M34" s="218"/>
      <c r="N34" s="218"/>
      <c r="O34" s="219"/>
      <c r="P34" s="197" t="s">
        <v>73</v>
      </c>
      <c r="Q34" s="220">
        <v>25</v>
      </c>
      <c r="R34" s="223">
        <v>115</v>
      </c>
      <c r="S34" s="288">
        <v>98</v>
      </c>
      <c r="T34" s="288">
        <v>98</v>
      </c>
      <c r="U34" s="288">
        <v>98</v>
      </c>
      <c r="V34" s="5"/>
      <c r="W34" s="224">
        <f t="shared" si="0"/>
        <v>0</v>
      </c>
      <c r="X34" s="264">
        <f t="shared" si="1"/>
        <v>0</v>
      </c>
      <c r="Y34" s="198" t="s">
        <v>1172</v>
      </c>
      <c r="Z34" s="199"/>
      <c r="AA34" s="200"/>
      <c r="AB34" s="200"/>
      <c r="AC34" s="169" t="str">
        <f t="shared" si="2"/>
        <v/>
      </c>
    </row>
    <row r="35" spans="2:29" s="170" customFormat="1">
      <c r="B35" s="247"/>
      <c r="C35" s="196"/>
      <c r="D35" s="261">
        <v>40</v>
      </c>
      <c r="E35" s="261"/>
      <c r="F35" s="196" t="s">
        <v>3</v>
      </c>
      <c r="G35" s="196" t="s">
        <v>1168</v>
      </c>
      <c r="H35" s="196" t="s">
        <v>51</v>
      </c>
      <c r="I35" s="196" t="s">
        <v>50</v>
      </c>
      <c r="J35" s="196" t="s">
        <v>212</v>
      </c>
      <c r="K35" s="196" t="s">
        <v>565</v>
      </c>
      <c r="L35" s="218"/>
      <c r="M35" s="218"/>
      <c r="N35" s="218"/>
      <c r="O35" s="219"/>
      <c r="P35" s="197" t="s">
        <v>73</v>
      </c>
      <c r="Q35" s="220">
        <v>25</v>
      </c>
      <c r="R35" s="223">
        <v>135</v>
      </c>
      <c r="S35" s="288">
        <v>115</v>
      </c>
      <c r="T35" s="288">
        <v>115</v>
      </c>
      <c r="U35" s="288">
        <v>115</v>
      </c>
      <c r="V35" s="5"/>
      <c r="W35" s="224">
        <f t="shared" si="0"/>
        <v>0</v>
      </c>
      <c r="X35" s="264">
        <f t="shared" si="1"/>
        <v>0</v>
      </c>
      <c r="Y35" s="198" t="s">
        <v>1172</v>
      </c>
      <c r="Z35" s="199"/>
      <c r="AA35" s="200"/>
      <c r="AB35" s="200"/>
      <c r="AC35" s="169" t="str">
        <f t="shared" si="2"/>
        <v/>
      </c>
    </row>
    <row r="36" spans="2:29" s="170" customFormat="1">
      <c r="B36" s="247"/>
      <c r="C36" s="196"/>
      <c r="D36" s="261">
        <v>20</v>
      </c>
      <c r="E36" s="261"/>
      <c r="F36" s="196" t="s">
        <v>3</v>
      </c>
      <c r="G36" s="196" t="s">
        <v>1168</v>
      </c>
      <c r="H36" s="196" t="s">
        <v>51</v>
      </c>
      <c r="I36" s="196" t="s">
        <v>50</v>
      </c>
      <c r="J36" s="196" t="s">
        <v>212</v>
      </c>
      <c r="K36" s="196" t="s">
        <v>566</v>
      </c>
      <c r="L36" s="218"/>
      <c r="M36" s="218"/>
      <c r="N36" s="218"/>
      <c r="O36" s="219"/>
      <c r="P36" s="197" t="s">
        <v>73</v>
      </c>
      <c r="Q36" s="220">
        <v>25</v>
      </c>
      <c r="R36" s="223">
        <v>141</v>
      </c>
      <c r="S36" s="288">
        <v>120</v>
      </c>
      <c r="T36" s="288">
        <v>120</v>
      </c>
      <c r="U36" s="288">
        <v>120</v>
      </c>
      <c r="V36" s="5"/>
      <c r="W36" s="224">
        <f t="shared" si="0"/>
        <v>0</v>
      </c>
      <c r="X36" s="264">
        <f t="shared" si="1"/>
        <v>0</v>
      </c>
      <c r="Y36" s="198" t="s">
        <v>1172</v>
      </c>
      <c r="Z36" s="199"/>
      <c r="AA36" s="200"/>
      <c r="AB36" s="200"/>
      <c r="AC36" s="169" t="str">
        <f t="shared" si="2"/>
        <v/>
      </c>
    </row>
    <row r="37" spans="2:29" s="170" customFormat="1">
      <c r="B37" s="247"/>
      <c r="C37" s="196" t="s">
        <v>579</v>
      </c>
      <c r="D37" s="261">
        <v>21</v>
      </c>
      <c r="E37" s="261"/>
      <c r="F37" s="196" t="s">
        <v>3</v>
      </c>
      <c r="G37" s="196" t="s">
        <v>1168</v>
      </c>
      <c r="H37" s="196" t="s">
        <v>51</v>
      </c>
      <c r="I37" s="196" t="s">
        <v>50</v>
      </c>
      <c r="J37" s="196" t="s">
        <v>569</v>
      </c>
      <c r="K37" s="196" t="s">
        <v>564</v>
      </c>
      <c r="L37" s="218"/>
      <c r="M37" s="218"/>
      <c r="N37" s="218"/>
      <c r="O37" s="219"/>
      <c r="P37" s="197" t="s">
        <v>73</v>
      </c>
      <c r="Q37" s="220">
        <v>25</v>
      </c>
      <c r="R37" s="223">
        <v>115</v>
      </c>
      <c r="S37" s="288">
        <v>98</v>
      </c>
      <c r="T37" s="288">
        <v>98</v>
      </c>
      <c r="U37" s="288">
        <v>98</v>
      </c>
      <c r="V37" s="5"/>
      <c r="W37" s="224">
        <f t="shared" si="0"/>
        <v>0</v>
      </c>
      <c r="X37" s="264">
        <f t="shared" si="1"/>
        <v>0</v>
      </c>
      <c r="Y37" s="198" t="s">
        <v>1172</v>
      </c>
      <c r="Z37" s="199"/>
      <c r="AA37" s="200"/>
      <c r="AB37" s="200"/>
      <c r="AC37" s="169" t="str">
        <f t="shared" si="2"/>
        <v/>
      </c>
    </row>
    <row r="38" spans="2:29" s="170" customFormat="1">
      <c r="B38" s="247"/>
      <c r="C38" s="196"/>
      <c r="D38" s="261">
        <v>41</v>
      </c>
      <c r="E38" s="261"/>
      <c r="F38" s="196" t="s">
        <v>3</v>
      </c>
      <c r="G38" s="196" t="s">
        <v>1168</v>
      </c>
      <c r="H38" s="196" t="s">
        <v>51</v>
      </c>
      <c r="I38" s="196" t="s">
        <v>50</v>
      </c>
      <c r="J38" s="196" t="s">
        <v>569</v>
      </c>
      <c r="K38" s="196" t="s">
        <v>565</v>
      </c>
      <c r="L38" s="218"/>
      <c r="M38" s="218"/>
      <c r="N38" s="218"/>
      <c r="O38" s="219"/>
      <c r="P38" s="197" t="s">
        <v>73</v>
      </c>
      <c r="Q38" s="220">
        <v>25</v>
      </c>
      <c r="R38" s="223">
        <v>135</v>
      </c>
      <c r="S38" s="288">
        <v>115</v>
      </c>
      <c r="T38" s="288">
        <v>115</v>
      </c>
      <c r="U38" s="288">
        <v>115</v>
      </c>
      <c r="V38" s="5"/>
      <c r="W38" s="224">
        <f t="shared" si="0"/>
        <v>0</v>
      </c>
      <c r="X38" s="264">
        <f t="shared" si="1"/>
        <v>0</v>
      </c>
      <c r="Y38" s="198" t="s">
        <v>1172</v>
      </c>
      <c r="Z38" s="199"/>
      <c r="AA38" s="200"/>
      <c r="AB38" s="200"/>
      <c r="AC38" s="169" t="str">
        <f t="shared" si="2"/>
        <v/>
      </c>
    </row>
    <row r="39" spans="2:29" s="170" customFormat="1">
      <c r="B39" s="247"/>
      <c r="C39" s="196"/>
      <c r="D39" s="261">
        <v>20</v>
      </c>
      <c r="E39" s="261"/>
      <c r="F39" s="196" t="s">
        <v>3</v>
      </c>
      <c r="G39" s="196" t="s">
        <v>1168</v>
      </c>
      <c r="H39" s="196" t="s">
        <v>51</v>
      </c>
      <c r="I39" s="196" t="s">
        <v>50</v>
      </c>
      <c r="J39" s="196" t="s">
        <v>569</v>
      </c>
      <c r="K39" s="196" t="s">
        <v>566</v>
      </c>
      <c r="L39" s="218"/>
      <c r="M39" s="218"/>
      <c r="N39" s="218"/>
      <c r="O39" s="219"/>
      <c r="P39" s="197" t="s">
        <v>73</v>
      </c>
      <c r="Q39" s="220">
        <v>25</v>
      </c>
      <c r="R39" s="223">
        <v>141</v>
      </c>
      <c r="S39" s="288">
        <v>120</v>
      </c>
      <c r="T39" s="288">
        <v>120</v>
      </c>
      <c r="U39" s="288">
        <v>120</v>
      </c>
      <c r="V39" s="5"/>
      <c r="W39" s="224">
        <f t="shared" si="0"/>
        <v>0</v>
      </c>
      <c r="X39" s="264">
        <f t="shared" si="1"/>
        <v>0</v>
      </c>
      <c r="Y39" s="198" t="s">
        <v>1172</v>
      </c>
      <c r="Z39" s="199"/>
      <c r="AA39" s="200"/>
      <c r="AB39" s="200"/>
      <c r="AC39" s="169" t="str">
        <f t="shared" si="2"/>
        <v/>
      </c>
    </row>
    <row r="40" spans="2:29" s="170" customFormat="1">
      <c r="B40" s="247"/>
      <c r="C40" s="196" t="s">
        <v>1179</v>
      </c>
      <c r="D40" s="261">
        <v>36</v>
      </c>
      <c r="E40" s="261"/>
      <c r="F40" s="196" t="s">
        <v>3</v>
      </c>
      <c r="G40" s="196" t="s">
        <v>1168</v>
      </c>
      <c r="H40" s="196" t="s">
        <v>51</v>
      </c>
      <c r="I40" s="196" t="s">
        <v>50</v>
      </c>
      <c r="J40" s="196" t="s">
        <v>226</v>
      </c>
      <c r="K40" s="196" t="s">
        <v>564</v>
      </c>
      <c r="L40" s="218"/>
      <c r="M40" s="218"/>
      <c r="N40" s="218"/>
      <c r="O40" s="219"/>
      <c r="P40" s="197" t="s">
        <v>73</v>
      </c>
      <c r="Q40" s="220">
        <v>25</v>
      </c>
      <c r="R40" s="223">
        <v>115</v>
      </c>
      <c r="S40" s="288">
        <v>98</v>
      </c>
      <c r="T40" s="288">
        <v>98</v>
      </c>
      <c r="U40" s="288">
        <v>98</v>
      </c>
      <c r="V40" s="5"/>
      <c r="W40" s="224">
        <f t="shared" si="0"/>
        <v>0</v>
      </c>
      <c r="X40" s="264">
        <f t="shared" si="1"/>
        <v>0</v>
      </c>
      <c r="Y40" s="198" t="s">
        <v>1172</v>
      </c>
      <c r="Z40" s="199"/>
      <c r="AA40" s="200"/>
      <c r="AB40" s="200"/>
      <c r="AC40" s="169" t="str">
        <f t="shared" si="2"/>
        <v/>
      </c>
    </row>
    <row r="41" spans="2:29" s="170" customFormat="1">
      <c r="B41" s="247"/>
      <c r="C41" s="196"/>
      <c r="D41" s="261">
        <v>71</v>
      </c>
      <c r="E41" s="261"/>
      <c r="F41" s="196" t="s">
        <v>3</v>
      </c>
      <c r="G41" s="196" t="s">
        <v>1168</v>
      </c>
      <c r="H41" s="196" t="s">
        <v>51</v>
      </c>
      <c r="I41" s="196" t="s">
        <v>50</v>
      </c>
      <c r="J41" s="196" t="s">
        <v>226</v>
      </c>
      <c r="K41" s="196" t="s">
        <v>565</v>
      </c>
      <c r="L41" s="218"/>
      <c r="M41" s="218"/>
      <c r="N41" s="218"/>
      <c r="O41" s="219"/>
      <c r="P41" s="197" t="s">
        <v>73</v>
      </c>
      <c r="Q41" s="220">
        <v>25</v>
      </c>
      <c r="R41" s="223">
        <v>135</v>
      </c>
      <c r="S41" s="288">
        <v>115</v>
      </c>
      <c r="T41" s="288">
        <v>115</v>
      </c>
      <c r="U41" s="288">
        <v>115</v>
      </c>
      <c r="V41" s="5"/>
      <c r="W41" s="224">
        <f t="shared" si="0"/>
        <v>0</v>
      </c>
      <c r="X41" s="264">
        <f t="shared" si="1"/>
        <v>0</v>
      </c>
      <c r="Y41" s="198" t="s">
        <v>1172</v>
      </c>
      <c r="Z41" s="199"/>
      <c r="AA41" s="200"/>
      <c r="AB41" s="200"/>
      <c r="AC41" s="169" t="str">
        <f t="shared" si="2"/>
        <v/>
      </c>
    </row>
    <row r="42" spans="2:29" s="170" customFormat="1">
      <c r="B42" s="247"/>
      <c r="C42" s="196"/>
      <c r="D42" s="261">
        <v>36</v>
      </c>
      <c r="E42" s="261"/>
      <c r="F42" s="196" t="s">
        <v>3</v>
      </c>
      <c r="G42" s="196" t="s">
        <v>1168</v>
      </c>
      <c r="H42" s="196" t="s">
        <v>51</v>
      </c>
      <c r="I42" s="196" t="s">
        <v>50</v>
      </c>
      <c r="J42" s="196" t="s">
        <v>226</v>
      </c>
      <c r="K42" s="196" t="s">
        <v>566</v>
      </c>
      <c r="L42" s="218"/>
      <c r="M42" s="218"/>
      <c r="N42" s="218"/>
      <c r="O42" s="219"/>
      <c r="P42" s="197" t="s">
        <v>73</v>
      </c>
      <c r="Q42" s="220">
        <v>25</v>
      </c>
      <c r="R42" s="223">
        <v>141</v>
      </c>
      <c r="S42" s="288">
        <v>120</v>
      </c>
      <c r="T42" s="288">
        <v>120</v>
      </c>
      <c r="U42" s="288">
        <v>120</v>
      </c>
      <c r="V42" s="5"/>
      <c r="W42" s="224">
        <f t="shared" si="0"/>
        <v>0</v>
      </c>
      <c r="X42" s="264">
        <f t="shared" si="1"/>
        <v>0</v>
      </c>
      <c r="Y42" s="198" t="s">
        <v>1172</v>
      </c>
      <c r="Z42" s="199"/>
      <c r="AA42" s="200"/>
      <c r="AB42" s="200"/>
      <c r="AC42" s="169" t="str">
        <f t="shared" si="2"/>
        <v/>
      </c>
    </row>
    <row r="43" spans="2:29" s="170" customFormat="1">
      <c r="B43" s="247"/>
      <c r="C43" s="196" t="s">
        <v>1173</v>
      </c>
      <c r="D43" s="261">
        <v>53</v>
      </c>
      <c r="E43" s="261"/>
      <c r="F43" s="196" t="s">
        <v>3</v>
      </c>
      <c r="G43" s="196" t="s">
        <v>1168</v>
      </c>
      <c r="H43" s="196" t="s">
        <v>51</v>
      </c>
      <c r="I43" s="196" t="s">
        <v>50</v>
      </c>
      <c r="J43" s="196" t="s">
        <v>213</v>
      </c>
      <c r="K43" s="196" t="s">
        <v>564</v>
      </c>
      <c r="L43" s="218"/>
      <c r="M43" s="218"/>
      <c r="N43" s="218"/>
      <c r="O43" s="219"/>
      <c r="P43" s="197" t="s">
        <v>73</v>
      </c>
      <c r="Q43" s="220">
        <v>25</v>
      </c>
      <c r="R43" s="223">
        <v>115</v>
      </c>
      <c r="S43" s="288">
        <v>98</v>
      </c>
      <c r="T43" s="288">
        <v>98</v>
      </c>
      <c r="U43" s="288">
        <v>98</v>
      </c>
      <c r="V43" s="5"/>
      <c r="W43" s="224">
        <f t="shared" si="0"/>
        <v>0</v>
      </c>
      <c r="X43" s="264">
        <f t="shared" si="1"/>
        <v>0</v>
      </c>
      <c r="Y43" s="198" t="s">
        <v>1172</v>
      </c>
      <c r="Z43" s="199"/>
      <c r="AA43" s="200"/>
      <c r="AB43" s="200"/>
      <c r="AC43" s="169" t="str">
        <f t="shared" si="2"/>
        <v/>
      </c>
    </row>
    <row r="44" spans="2:29" s="170" customFormat="1">
      <c r="B44" s="247"/>
      <c r="C44" s="196" t="s">
        <v>1174</v>
      </c>
      <c r="D44" s="261">
        <v>106</v>
      </c>
      <c r="E44" s="261"/>
      <c r="F44" s="196" t="s">
        <v>3</v>
      </c>
      <c r="G44" s="196" t="s">
        <v>1168</v>
      </c>
      <c r="H44" s="196" t="s">
        <v>51</v>
      </c>
      <c r="I44" s="196" t="s">
        <v>50</v>
      </c>
      <c r="J44" s="196" t="s">
        <v>213</v>
      </c>
      <c r="K44" s="196" t="s">
        <v>565</v>
      </c>
      <c r="L44" s="218"/>
      <c r="M44" s="218"/>
      <c r="N44" s="218"/>
      <c r="O44" s="219"/>
      <c r="P44" s="197" t="s">
        <v>73</v>
      </c>
      <c r="Q44" s="220">
        <v>25</v>
      </c>
      <c r="R44" s="223">
        <v>135</v>
      </c>
      <c r="S44" s="288">
        <v>115</v>
      </c>
      <c r="T44" s="288">
        <v>115</v>
      </c>
      <c r="U44" s="288">
        <v>115</v>
      </c>
      <c r="V44" s="5"/>
      <c r="W44" s="224">
        <f t="shared" si="0"/>
        <v>0</v>
      </c>
      <c r="X44" s="264">
        <f t="shared" si="1"/>
        <v>0</v>
      </c>
      <c r="Y44" s="198" t="s">
        <v>1172</v>
      </c>
      <c r="Z44" s="199"/>
      <c r="AA44" s="200"/>
      <c r="AB44" s="200"/>
      <c r="AC44" s="169" t="str">
        <f t="shared" si="2"/>
        <v/>
      </c>
    </row>
    <row r="45" spans="2:29" s="170" customFormat="1">
      <c r="B45" s="247"/>
      <c r="C45" s="196" t="s">
        <v>1175</v>
      </c>
      <c r="D45" s="261">
        <v>53</v>
      </c>
      <c r="E45" s="261"/>
      <c r="F45" s="196" t="s">
        <v>3</v>
      </c>
      <c r="G45" s="196" t="s">
        <v>1168</v>
      </c>
      <c r="H45" s="196" t="s">
        <v>51</v>
      </c>
      <c r="I45" s="196" t="s">
        <v>50</v>
      </c>
      <c r="J45" s="196" t="s">
        <v>213</v>
      </c>
      <c r="K45" s="196" t="s">
        <v>566</v>
      </c>
      <c r="L45" s="218"/>
      <c r="M45" s="218"/>
      <c r="N45" s="218"/>
      <c r="O45" s="219"/>
      <c r="P45" s="197" t="s">
        <v>73</v>
      </c>
      <c r="Q45" s="220">
        <v>25</v>
      </c>
      <c r="R45" s="223">
        <v>141</v>
      </c>
      <c r="S45" s="288">
        <v>120</v>
      </c>
      <c r="T45" s="288">
        <v>120</v>
      </c>
      <c r="U45" s="288">
        <v>120</v>
      </c>
      <c r="V45" s="5"/>
      <c r="W45" s="224">
        <f t="shared" si="0"/>
        <v>0</v>
      </c>
      <c r="X45" s="264">
        <f t="shared" si="1"/>
        <v>0</v>
      </c>
      <c r="Y45" s="198" t="s">
        <v>1172</v>
      </c>
      <c r="Z45" s="199"/>
      <c r="AA45" s="200"/>
      <c r="AB45" s="200"/>
      <c r="AC45" s="169" t="str">
        <f t="shared" si="2"/>
        <v/>
      </c>
    </row>
    <row r="46" spans="2:29" s="170" customFormat="1">
      <c r="B46" s="247"/>
      <c r="C46" s="196" t="s">
        <v>580</v>
      </c>
      <c r="D46" s="261">
        <v>243</v>
      </c>
      <c r="E46" s="261"/>
      <c r="F46" s="196" t="s">
        <v>3</v>
      </c>
      <c r="G46" s="196" t="s">
        <v>1168</v>
      </c>
      <c r="H46" s="196" t="s">
        <v>51</v>
      </c>
      <c r="I46" s="196" t="s">
        <v>50</v>
      </c>
      <c r="J46" s="196" t="s">
        <v>570</v>
      </c>
      <c r="K46" s="196" t="s">
        <v>564</v>
      </c>
      <c r="L46" s="218"/>
      <c r="M46" s="218"/>
      <c r="N46" s="218"/>
      <c r="O46" s="219"/>
      <c r="P46" s="197" t="s">
        <v>73</v>
      </c>
      <c r="Q46" s="220">
        <v>25</v>
      </c>
      <c r="R46" s="223">
        <v>115</v>
      </c>
      <c r="S46" s="288">
        <v>98</v>
      </c>
      <c r="T46" s="288">
        <v>98</v>
      </c>
      <c r="U46" s="288">
        <v>98</v>
      </c>
      <c r="V46" s="5"/>
      <c r="W46" s="224">
        <f t="shared" si="0"/>
        <v>0</v>
      </c>
      <c r="X46" s="264">
        <f t="shared" si="1"/>
        <v>0</v>
      </c>
      <c r="Y46" s="198" t="s">
        <v>1172</v>
      </c>
      <c r="Z46" s="199"/>
      <c r="AA46" s="200"/>
      <c r="AB46" s="200"/>
      <c r="AC46" s="169" t="str">
        <f t="shared" si="2"/>
        <v/>
      </c>
    </row>
    <row r="47" spans="2:29" s="170" customFormat="1">
      <c r="B47" s="247"/>
      <c r="C47" s="196"/>
      <c r="D47" s="261">
        <v>486</v>
      </c>
      <c r="E47" s="261"/>
      <c r="F47" s="196" t="s">
        <v>3</v>
      </c>
      <c r="G47" s="196" t="s">
        <v>1168</v>
      </c>
      <c r="H47" s="196" t="s">
        <v>51</v>
      </c>
      <c r="I47" s="196" t="s">
        <v>50</v>
      </c>
      <c r="J47" s="196" t="s">
        <v>570</v>
      </c>
      <c r="K47" s="196" t="s">
        <v>565</v>
      </c>
      <c r="L47" s="218"/>
      <c r="M47" s="218"/>
      <c r="N47" s="218"/>
      <c r="O47" s="219"/>
      <c r="P47" s="197" t="s">
        <v>73</v>
      </c>
      <c r="Q47" s="220">
        <v>25</v>
      </c>
      <c r="R47" s="223">
        <v>135</v>
      </c>
      <c r="S47" s="288">
        <v>115</v>
      </c>
      <c r="T47" s="288">
        <v>115</v>
      </c>
      <c r="U47" s="288">
        <v>115</v>
      </c>
      <c r="V47" s="5"/>
      <c r="W47" s="224">
        <f t="shared" si="0"/>
        <v>0</v>
      </c>
      <c r="X47" s="264">
        <f t="shared" si="1"/>
        <v>0</v>
      </c>
      <c r="Y47" s="198" t="s">
        <v>1172</v>
      </c>
      <c r="Z47" s="199"/>
      <c r="AA47" s="200"/>
      <c r="AB47" s="200"/>
      <c r="AC47" s="169" t="str">
        <f t="shared" si="2"/>
        <v/>
      </c>
    </row>
    <row r="48" spans="2:29" s="170" customFormat="1">
      <c r="B48" s="247"/>
      <c r="C48" s="196"/>
      <c r="D48" s="261">
        <v>243</v>
      </c>
      <c r="E48" s="261"/>
      <c r="F48" s="196" t="s">
        <v>3</v>
      </c>
      <c r="G48" s="196" t="s">
        <v>1168</v>
      </c>
      <c r="H48" s="196" t="s">
        <v>51</v>
      </c>
      <c r="I48" s="196" t="s">
        <v>50</v>
      </c>
      <c r="J48" s="196" t="s">
        <v>570</v>
      </c>
      <c r="K48" s="196" t="s">
        <v>566</v>
      </c>
      <c r="L48" s="218"/>
      <c r="M48" s="218"/>
      <c r="N48" s="218"/>
      <c r="O48" s="219"/>
      <c r="P48" s="197" t="s">
        <v>73</v>
      </c>
      <c r="Q48" s="220">
        <v>25</v>
      </c>
      <c r="R48" s="223">
        <v>141</v>
      </c>
      <c r="S48" s="288">
        <v>120</v>
      </c>
      <c r="T48" s="288">
        <v>120</v>
      </c>
      <c r="U48" s="288">
        <v>120</v>
      </c>
      <c r="V48" s="5"/>
      <c r="W48" s="224">
        <f t="shared" si="0"/>
        <v>0</v>
      </c>
      <c r="X48" s="264">
        <f t="shared" si="1"/>
        <v>0</v>
      </c>
      <c r="Y48" s="198" t="s">
        <v>1172</v>
      </c>
      <c r="Z48" s="199"/>
      <c r="AA48" s="200"/>
      <c r="AB48" s="200"/>
      <c r="AC48" s="169" t="str">
        <f t="shared" si="2"/>
        <v/>
      </c>
    </row>
    <row r="49" spans="2:29" s="170" customFormat="1">
      <c r="B49" s="247"/>
      <c r="C49" s="196" t="s">
        <v>581</v>
      </c>
      <c r="D49" s="261">
        <v>237</v>
      </c>
      <c r="E49" s="261"/>
      <c r="F49" s="196" t="s">
        <v>3</v>
      </c>
      <c r="G49" s="196" t="s">
        <v>1168</v>
      </c>
      <c r="H49" s="196" t="s">
        <v>51</v>
      </c>
      <c r="I49" s="196" t="s">
        <v>50</v>
      </c>
      <c r="J49" s="196" t="s">
        <v>215</v>
      </c>
      <c r="K49" s="196" t="s">
        <v>564</v>
      </c>
      <c r="L49" s="218"/>
      <c r="M49" s="218"/>
      <c r="N49" s="218"/>
      <c r="O49" s="219"/>
      <c r="P49" s="197" t="s">
        <v>73</v>
      </c>
      <c r="Q49" s="220">
        <v>25</v>
      </c>
      <c r="R49" s="223">
        <v>115</v>
      </c>
      <c r="S49" s="288">
        <v>98</v>
      </c>
      <c r="T49" s="288">
        <v>98</v>
      </c>
      <c r="U49" s="288">
        <v>98</v>
      </c>
      <c r="V49" s="5"/>
      <c r="W49" s="224">
        <f t="shared" si="0"/>
        <v>0</v>
      </c>
      <c r="X49" s="264">
        <f t="shared" si="1"/>
        <v>0</v>
      </c>
      <c r="Y49" s="198" t="s">
        <v>1172</v>
      </c>
      <c r="Z49" s="199"/>
      <c r="AA49" s="200"/>
      <c r="AB49" s="200"/>
      <c r="AC49" s="169" t="str">
        <f t="shared" si="2"/>
        <v/>
      </c>
    </row>
    <row r="50" spans="2:29" s="170" customFormat="1">
      <c r="B50" s="247"/>
      <c r="C50" s="196"/>
      <c r="D50" s="261">
        <v>474</v>
      </c>
      <c r="E50" s="261"/>
      <c r="F50" s="196" t="s">
        <v>3</v>
      </c>
      <c r="G50" s="196" t="s">
        <v>1168</v>
      </c>
      <c r="H50" s="196" t="s">
        <v>51</v>
      </c>
      <c r="I50" s="196" t="s">
        <v>50</v>
      </c>
      <c r="J50" s="196" t="s">
        <v>215</v>
      </c>
      <c r="K50" s="196" t="s">
        <v>565</v>
      </c>
      <c r="L50" s="218"/>
      <c r="M50" s="218"/>
      <c r="N50" s="218"/>
      <c r="O50" s="219"/>
      <c r="P50" s="197" t="s">
        <v>73</v>
      </c>
      <c r="Q50" s="220">
        <v>25</v>
      </c>
      <c r="R50" s="223">
        <v>135</v>
      </c>
      <c r="S50" s="288">
        <v>115</v>
      </c>
      <c r="T50" s="288">
        <v>115</v>
      </c>
      <c r="U50" s="288">
        <v>115</v>
      </c>
      <c r="V50" s="5"/>
      <c r="W50" s="224">
        <f t="shared" si="0"/>
        <v>0</v>
      </c>
      <c r="X50" s="264">
        <f t="shared" si="1"/>
        <v>0</v>
      </c>
      <c r="Y50" s="198" t="s">
        <v>1172</v>
      </c>
      <c r="Z50" s="199"/>
      <c r="AA50" s="200"/>
      <c r="AB50" s="200"/>
      <c r="AC50" s="169" t="str">
        <f t="shared" si="2"/>
        <v/>
      </c>
    </row>
    <row r="51" spans="2:29" s="170" customFormat="1">
      <c r="B51" s="247"/>
      <c r="C51" s="196"/>
      <c r="D51" s="261">
        <v>237</v>
      </c>
      <c r="E51" s="261"/>
      <c r="F51" s="196" t="s">
        <v>3</v>
      </c>
      <c r="G51" s="196" t="s">
        <v>1168</v>
      </c>
      <c r="H51" s="196" t="s">
        <v>51</v>
      </c>
      <c r="I51" s="196" t="s">
        <v>50</v>
      </c>
      <c r="J51" s="196" t="s">
        <v>215</v>
      </c>
      <c r="K51" s="196" t="s">
        <v>566</v>
      </c>
      <c r="L51" s="218"/>
      <c r="M51" s="218"/>
      <c r="N51" s="218"/>
      <c r="O51" s="219"/>
      <c r="P51" s="197" t="s">
        <v>73</v>
      </c>
      <c r="Q51" s="220">
        <v>25</v>
      </c>
      <c r="R51" s="223">
        <v>141</v>
      </c>
      <c r="S51" s="288">
        <v>120</v>
      </c>
      <c r="T51" s="288">
        <v>120</v>
      </c>
      <c r="U51" s="288">
        <v>120</v>
      </c>
      <c r="V51" s="5"/>
      <c r="W51" s="224">
        <f t="shared" si="0"/>
        <v>0</v>
      </c>
      <c r="X51" s="264">
        <f t="shared" si="1"/>
        <v>0</v>
      </c>
      <c r="Y51" s="198" t="s">
        <v>1172</v>
      </c>
      <c r="Z51" s="199"/>
      <c r="AA51" s="200"/>
      <c r="AB51" s="200"/>
      <c r="AC51" s="169" t="str">
        <f t="shared" si="2"/>
        <v/>
      </c>
    </row>
    <row r="52" spans="2:29" s="170" customFormat="1">
      <c r="B52" s="247"/>
      <c r="C52" s="196" t="s">
        <v>582</v>
      </c>
      <c r="D52" s="261">
        <v>73</v>
      </c>
      <c r="E52" s="261"/>
      <c r="F52" s="196" t="s">
        <v>3</v>
      </c>
      <c r="G52" s="196" t="s">
        <v>1168</v>
      </c>
      <c r="H52" s="196" t="s">
        <v>51</v>
      </c>
      <c r="I52" s="196" t="s">
        <v>50</v>
      </c>
      <c r="J52" s="196" t="s">
        <v>216</v>
      </c>
      <c r="K52" s="196" t="s">
        <v>564</v>
      </c>
      <c r="L52" s="218"/>
      <c r="M52" s="218"/>
      <c r="N52" s="218"/>
      <c r="O52" s="219"/>
      <c r="P52" s="197" t="s">
        <v>73</v>
      </c>
      <c r="Q52" s="220">
        <v>25</v>
      </c>
      <c r="R52" s="223">
        <v>115</v>
      </c>
      <c r="S52" s="288">
        <v>98</v>
      </c>
      <c r="T52" s="288">
        <v>98</v>
      </c>
      <c r="U52" s="288">
        <v>98</v>
      </c>
      <c r="V52" s="5"/>
      <c r="W52" s="224">
        <f t="shared" si="0"/>
        <v>0</v>
      </c>
      <c r="X52" s="264">
        <f t="shared" si="1"/>
        <v>0</v>
      </c>
      <c r="Y52" s="198" t="s">
        <v>1172</v>
      </c>
      <c r="Z52" s="199"/>
      <c r="AA52" s="200"/>
      <c r="AB52" s="200"/>
      <c r="AC52" s="169" t="str">
        <f t="shared" si="2"/>
        <v/>
      </c>
    </row>
    <row r="53" spans="2:29" s="170" customFormat="1">
      <c r="B53" s="247"/>
      <c r="C53" s="196"/>
      <c r="D53" s="261">
        <v>145</v>
      </c>
      <c r="E53" s="261"/>
      <c r="F53" s="196" t="s">
        <v>3</v>
      </c>
      <c r="G53" s="196" t="s">
        <v>1168</v>
      </c>
      <c r="H53" s="196" t="s">
        <v>51</v>
      </c>
      <c r="I53" s="196" t="s">
        <v>50</v>
      </c>
      <c r="J53" s="196" t="s">
        <v>216</v>
      </c>
      <c r="K53" s="196" t="s">
        <v>565</v>
      </c>
      <c r="L53" s="218"/>
      <c r="M53" s="218"/>
      <c r="N53" s="218"/>
      <c r="O53" s="219"/>
      <c r="P53" s="197" t="s">
        <v>73</v>
      </c>
      <c r="Q53" s="220">
        <v>25</v>
      </c>
      <c r="R53" s="223">
        <v>135</v>
      </c>
      <c r="S53" s="288">
        <v>115</v>
      </c>
      <c r="T53" s="288">
        <v>115</v>
      </c>
      <c r="U53" s="288">
        <v>115</v>
      </c>
      <c r="V53" s="5"/>
      <c r="W53" s="224">
        <f t="shared" si="0"/>
        <v>0</v>
      </c>
      <c r="X53" s="264">
        <f t="shared" si="1"/>
        <v>0</v>
      </c>
      <c r="Y53" s="198" t="s">
        <v>1172</v>
      </c>
      <c r="Z53" s="199"/>
      <c r="AA53" s="200"/>
      <c r="AB53" s="200"/>
      <c r="AC53" s="169" t="str">
        <f t="shared" si="2"/>
        <v/>
      </c>
    </row>
    <row r="54" spans="2:29" s="170" customFormat="1">
      <c r="B54" s="247"/>
      <c r="C54" s="196"/>
      <c r="D54" s="261">
        <v>73</v>
      </c>
      <c r="E54" s="261"/>
      <c r="F54" s="196" t="s">
        <v>3</v>
      </c>
      <c r="G54" s="196" t="s">
        <v>1168</v>
      </c>
      <c r="H54" s="196" t="s">
        <v>51</v>
      </c>
      <c r="I54" s="196" t="s">
        <v>50</v>
      </c>
      <c r="J54" s="196" t="s">
        <v>216</v>
      </c>
      <c r="K54" s="196" t="s">
        <v>566</v>
      </c>
      <c r="L54" s="218"/>
      <c r="M54" s="218"/>
      <c r="N54" s="218"/>
      <c r="O54" s="219"/>
      <c r="P54" s="197" t="s">
        <v>73</v>
      </c>
      <c r="Q54" s="220">
        <v>25</v>
      </c>
      <c r="R54" s="223">
        <v>141</v>
      </c>
      <c r="S54" s="288">
        <v>120</v>
      </c>
      <c r="T54" s="288">
        <v>120</v>
      </c>
      <c r="U54" s="288">
        <v>120</v>
      </c>
      <c r="V54" s="5"/>
      <c r="W54" s="224">
        <f t="shared" si="0"/>
        <v>0</v>
      </c>
      <c r="X54" s="264">
        <f t="shared" si="1"/>
        <v>0</v>
      </c>
      <c r="Y54" s="198" t="s">
        <v>1172</v>
      </c>
      <c r="Z54" s="199"/>
      <c r="AA54" s="200"/>
      <c r="AB54" s="200"/>
      <c r="AC54" s="169" t="str">
        <f t="shared" si="2"/>
        <v/>
      </c>
    </row>
    <row r="55" spans="2:29" s="170" customFormat="1">
      <c r="B55" s="247"/>
      <c r="C55" s="196" t="s">
        <v>583</v>
      </c>
      <c r="D55" s="261">
        <v>63</v>
      </c>
      <c r="E55" s="261"/>
      <c r="F55" s="196" t="s">
        <v>3</v>
      </c>
      <c r="G55" s="196" t="s">
        <v>1168</v>
      </c>
      <c r="H55" s="196" t="s">
        <v>51</v>
      </c>
      <c r="I55" s="196" t="s">
        <v>50</v>
      </c>
      <c r="J55" s="196" t="s">
        <v>434</v>
      </c>
      <c r="K55" s="196" t="s">
        <v>571</v>
      </c>
      <c r="L55" s="218"/>
      <c r="M55" s="218"/>
      <c r="N55" s="218"/>
      <c r="O55" s="219"/>
      <c r="P55" s="197" t="s">
        <v>73</v>
      </c>
      <c r="Q55" s="220">
        <v>25</v>
      </c>
      <c r="R55" s="223">
        <v>115</v>
      </c>
      <c r="S55" s="288">
        <v>98</v>
      </c>
      <c r="T55" s="288">
        <v>98</v>
      </c>
      <c r="U55" s="288">
        <v>98</v>
      </c>
      <c r="V55" s="5"/>
      <c r="W55" s="224">
        <f t="shared" si="0"/>
        <v>0</v>
      </c>
      <c r="X55" s="264">
        <f t="shared" si="1"/>
        <v>0</v>
      </c>
      <c r="Y55" s="198" t="s">
        <v>1172</v>
      </c>
      <c r="Z55" s="199"/>
      <c r="AA55" s="200"/>
      <c r="AB55" s="200"/>
      <c r="AC55" s="169" t="str">
        <f t="shared" si="2"/>
        <v/>
      </c>
    </row>
    <row r="56" spans="2:29" s="170" customFormat="1">
      <c r="B56" s="247"/>
      <c r="C56" s="196"/>
      <c r="D56" s="261">
        <v>125</v>
      </c>
      <c r="E56" s="261"/>
      <c r="F56" s="196" t="s">
        <v>3</v>
      </c>
      <c r="G56" s="196" t="s">
        <v>1168</v>
      </c>
      <c r="H56" s="196" t="s">
        <v>51</v>
      </c>
      <c r="I56" s="196" t="s">
        <v>50</v>
      </c>
      <c r="J56" s="196" t="s">
        <v>434</v>
      </c>
      <c r="K56" s="196" t="s">
        <v>565</v>
      </c>
      <c r="L56" s="218"/>
      <c r="M56" s="218"/>
      <c r="N56" s="218"/>
      <c r="O56" s="219"/>
      <c r="P56" s="197" t="s">
        <v>73</v>
      </c>
      <c r="Q56" s="220">
        <v>25</v>
      </c>
      <c r="R56" s="223">
        <v>135</v>
      </c>
      <c r="S56" s="288">
        <v>115</v>
      </c>
      <c r="T56" s="288">
        <v>115</v>
      </c>
      <c r="U56" s="288">
        <v>115</v>
      </c>
      <c r="V56" s="5"/>
      <c r="W56" s="224">
        <f t="shared" si="0"/>
        <v>0</v>
      </c>
      <c r="X56" s="264">
        <f t="shared" si="1"/>
        <v>0</v>
      </c>
      <c r="Y56" s="198" t="s">
        <v>1172</v>
      </c>
      <c r="Z56" s="199"/>
      <c r="AA56" s="200"/>
      <c r="AB56" s="200"/>
      <c r="AC56" s="169" t="str">
        <f t="shared" si="2"/>
        <v/>
      </c>
    </row>
    <row r="57" spans="2:29" s="170" customFormat="1">
      <c r="B57" s="247"/>
      <c r="C57" s="196"/>
      <c r="D57" s="261">
        <v>63</v>
      </c>
      <c r="E57" s="261"/>
      <c r="F57" s="196" t="s">
        <v>3</v>
      </c>
      <c r="G57" s="196" t="s">
        <v>1168</v>
      </c>
      <c r="H57" s="196" t="s">
        <v>51</v>
      </c>
      <c r="I57" s="196" t="s">
        <v>50</v>
      </c>
      <c r="J57" s="196" t="s">
        <v>434</v>
      </c>
      <c r="K57" s="196" t="s">
        <v>566</v>
      </c>
      <c r="L57" s="218"/>
      <c r="M57" s="218"/>
      <c r="N57" s="218"/>
      <c r="O57" s="219"/>
      <c r="P57" s="197" t="s">
        <v>73</v>
      </c>
      <c r="Q57" s="220">
        <v>25</v>
      </c>
      <c r="R57" s="223">
        <v>141</v>
      </c>
      <c r="S57" s="288">
        <v>120</v>
      </c>
      <c r="T57" s="288">
        <v>120</v>
      </c>
      <c r="U57" s="288">
        <v>120</v>
      </c>
      <c r="V57" s="5"/>
      <c r="W57" s="224">
        <f t="shared" si="0"/>
        <v>0</v>
      </c>
      <c r="X57" s="264">
        <f t="shared" si="1"/>
        <v>0</v>
      </c>
      <c r="Y57" s="198" t="s">
        <v>1172</v>
      </c>
      <c r="Z57" s="199"/>
      <c r="AA57" s="200"/>
      <c r="AB57" s="200"/>
      <c r="AC57" s="169" t="str">
        <f t="shared" ref="AC57:AC88" si="3">IF(V57/Q57=0,"",IF(MOD(V57,Q57)&gt;0,"ОШИБКА!!! неверная кратность на сорт",""))</f>
        <v/>
      </c>
    </row>
    <row r="58" spans="2:29" s="170" customFormat="1">
      <c r="B58" s="247"/>
      <c r="C58" s="196" t="s">
        <v>584</v>
      </c>
      <c r="D58" s="261">
        <v>22</v>
      </c>
      <c r="E58" s="261"/>
      <c r="F58" s="196" t="s">
        <v>3</v>
      </c>
      <c r="G58" s="196" t="s">
        <v>1168</v>
      </c>
      <c r="H58" s="196" t="s">
        <v>51</v>
      </c>
      <c r="I58" s="196" t="s">
        <v>50</v>
      </c>
      <c r="J58" s="196" t="s">
        <v>572</v>
      </c>
      <c r="K58" s="196" t="s">
        <v>564</v>
      </c>
      <c r="L58" s="218"/>
      <c r="M58" s="218"/>
      <c r="N58" s="218"/>
      <c r="O58" s="219"/>
      <c r="P58" s="197" t="s">
        <v>73</v>
      </c>
      <c r="Q58" s="220">
        <v>25</v>
      </c>
      <c r="R58" s="223">
        <v>115</v>
      </c>
      <c r="S58" s="288">
        <v>98</v>
      </c>
      <c r="T58" s="288">
        <v>98</v>
      </c>
      <c r="U58" s="288">
        <v>98</v>
      </c>
      <c r="V58" s="5"/>
      <c r="W58" s="224">
        <f t="shared" si="0"/>
        <v>0</v>
      </c>
      <c r="X58" s="264">
        <f t="shared" si="1"/>
        <v>0</v>
      </c>
      <c r="Y58" s="198" t="s">
        <v>1172</v>
      </c>
      <c r="Z58" s="199"/>
      <c r="AA58" s="200"/>
      <c r="AB58" s="200"/>
      <c r="AC58" s="169" t="str">
        <f t="shared" si="3"/>
        <v/>
      </c>
    </row>
    <row r="59" spans="2:29" s="170" customFormat="1">
      <c r="B59" s="247"/>
      <c r="C59" s="196"/>
      <c r="D59" s="261">
        <v>45</v>
      </c>
      <c r="E59" s="261"/>
      <c r="F59" s="196" t="s">
        <v>3</v>
      </c>
      <c r="G59" s="196" t="s">
        <v>1168</v>
      </c>
      <c r="H59" s="196" t="s">
        <v>51</v>
      </c>
      <c r="I59" s="196" t="s">
        <v>50</v>
      </c>
      <c r="J59" s="196" t="s">
        <v>572</v>
      </c>
      <c r="K59" s="196" t="s">
        <v>565</v>
      </c>
      <c r="L59" s="218"/>
      <c r="M59" s="218"/>
      <c r="N59" s="218"/>
      <c r="O59" s="219"/>
      <c r="P59" s="197" t="s">
        <v>73</v>
      </c>
      <c r="Q59" s="220">
        <v>25</v>
      </c>
      <c r="R59" s="223">
        <v>135</v>
      </c>
      <c r="S59" s="288">
        <v>115</v>
      </c>
      <c r="T59" s="288">
        <v>115</v>
      </c>
      <c r="U59" s="288">
        <v>115</v>
      </c>
      <c r="V59" s="5"/>
      <c r="W59" s="224">
        <f t="shared" si="0"/>
        <v>0</v>
      </c>
      <c r="X59" s="264">
        <f t="shared" si="1"/>
        <v>0</v>
      </c>
      <c r="Y59" s="198" t="s">
        <v>1172</v>
      </c>
      <c r="Z59" s="199"/>
      <c r="AA59" s="200"/>
      <c r="AB59" s="200"/>
      <c r="AC59" s="169" t="str">
        <f t="shared" si="3"/>
        <v/>
      </c>
    </row>
    <row r="60" spans="2:29" s="170" customFormat="1">
      <c r="B60" s="247"/>
      <c r="C60" s="196"/>
      <c r="D60" s="261">
        <v>22</v>
      </c>
      <c r="E60" s="261"/>
      <c r="F60" s="196" t="s">
        <v>3</v>
      </c>
      <c r="G60" s="196" t="s">
        <v>1168</v>
      </c>
      <c r="H60" s="196" t="s">
        <v>51</v>
      </c>
      <c r="I60" s="196" t="s">
        <v>50</v>
      </c>
      <c r="J60" s="196" t="s">
        <v>572</v>
      </c>
      <c r="K60" s="196" t="s">
        <v>566</v>
      </c>
      <c r="L60" s="218"/>
      <c r="M60" s="218"/>
      <c r="N60" s="218"/>
      <c r="O60" s="219"/>
      <c r="P60" s="197" t="s">
        <v>73</v>
      </c>
      <c r="Q60" s="220">
        <v>25</v>
      </c>
      <c r="R60" s="223">
        <v>141</v>
      </c>
      <c r="S60" s="288">
        <v>120</v>
      </c>
      <c r="T60" s="288">
        <v>120</v>
      </c>
      <c r="U60" s="288">
        <v>120</v>
      </c>
      <c r="V60" s="5"/>
      <c r="W60" s="224">
        <f t="shared" si="0"/>
        <v>0</v>
      </c>
      <c r="X60" s="264">
        <f t="shared" si="1"/>
        <v>0</v>
      </c>
      <c r="Y60" s="198" t="s">
        <v>1172</v>
      </c>
      <c r="Z60" s="199"/>
      <c r="AA60" s="200"/>
      <c r="AB60" s="200"/>
      <c r="AC60" s="169" t="str">
        <f t="shared" si="3"/>
        <v/>
      </c>
    </row>
    <row r="61" spans="2:29" s="170" customFormat="1">
      <c r="B61" s="247"/>
      <c r="C61" s="196" t="s">
        <v>1176</v>
      </c>
      <c r="D61" s="261">
        <v>126</v>
      </c>
      <c r="E61" s="261"/>
      <c r="F61" s="196" t="s">
        <v>3</v>
      </c>
      <c r="G61" s="196" t="s">
        <v>1168</v>
      </c>
      <c r="H61" s="196" t="s">
        <v>51</v>
      </c>
      <c r="I61" s="196" t="s">
        <v>50</v>
      </c>
      <c r="J61" s="196" t="s">
        <v>217</v>
      </c>
      <c r="K61" s="196" t="s">
        <v>564</v>
      </c>
      <c r="L61" s="218"/>
      <c r="M61" s="218"/>
      <c r="N61" s="218"/>
      <c r="O61" s="219"/>
      <c r="P61" s="197" t="s">
        <v>73</v>
      </c>
      <c r="Q61" s="220">
        <v>25</v>
      </c>
      <c r="R61" s="223">
        <v>115</v>
      </c>
      <c r="S61" s="288">
        <v>98</v>
      </c>
      <c r="T61" s="288">
        <v>98</v>
      </c>
      <c r="U61" s="288">
        <v>98</v>
      </c>
      <c r="V61" s="5"/>
      <c r="W61" s="224">
        <f t="shared" si="0"/>
        <v>0</v>
      </c>
      <c r="X61" s="264">
        <f t="shared" si="1"/>
        <v>0</v>
      </c>
      <c r="Y61" s="198" t="s">
        <v>1172</v>
      </c>
      <c r="Z61" s="199"/>
      <c r="AA61" s="200"/>
      <c r="AB61" s="200"/>
      <c r="AC61" s="169" t="str">
        <f t="shared" si="3"/>
        <v/>
      </c>
    </row>
    <row r="62" spans="2:29" s="170" customFormat="1">
      <c r="B62" s="247"/>
      <c r="C62" s="196"/>
      <c r="D62" s="261">
        <v>252</v>
      </c>
      <c r="E62" s="261"/>
      <c r="F62" s="196" t="s">
        <v>3</v>
      </c>
      <c r="G62" s="196" t="s">
        <v>1168</v>
      </c>
      <c r="H62" s="196" t="s">
        <v>51</v>
      </c>
      <c r="I62" s="196" t="s">
        <v>50</v>
      </c>
      <c r="J62" s="196" t="s">
        <v>217</v>
      </c>
      <c r="K62" s="196" t="s">
        <v>565</v>
      </c>
      <c r="L62" s="218"/>
      <c r="M62" s="218"/>
      <c r="N62" s="218"/>
      <c r="O62" s="219"/>
      <c r="P62" s="197" t="s">
        <v>73</v>
      </c>
      <c r="Q62" s="220">
        <v>25</v>
      </c>
      <c r="R62" s="223">
        <v>135</v>
      </c>
      <c r="S62" s="288">
        <v>115</v>
      </c>
      <c r="T62" s="288">
        <v>115</v>
      </c>
      <c r="U62" s="288">
        <v>115</v>
      </c>
      <c r="V62" s="5"/>
      <c r="W62" s="224">
        <f t="shared" si="0"/>
        <v>0</v>
      </c>
      <c r="X62" s="264">
        <f t="shared" si="1"/>
        <v>0</v>
      </c>
      <c r="Y62" s="198" t="s">
        <v>1172</v>
      </c>
      <c r="Z62" s="199"/>
      <c r="AA62" s="200"/>
      <c r="AB62" s="200"/>
      <c r="AC62" s="169" t="str">
        <f t="shared" si="3"/>
        <v/>
      </c>
    </row>
    <row r="63" spans="2:29" s="170" customFormat="1">
      <c r="B63" s="247"/>
      <c r="C63" s="196" t="s">
        <v>1177</v>
      </c>
      <c r="D63" s="261">
        <v>126</v>
      </c>
      <c r="E63" s="261"/>
      <c r="F63" s="196" t="s">
        <v>3</v>
      </c>
      <c r="G63" s="196" t="s">
        <v>1168</v>
      </c>
      <c r="H63" s="196" t="s">
        <v>51</v>
      </c>
      <c r="I63" s="196" t="s">
        <v>50</v>
      </c>
      <c r="J63" s="196" t="s">
        <v>217</v>
      </c>
      <c r="K63" s="196" t="s">
        <v>566</v>
      </c>
      <c r="L63" s="218"/>
      <c r="M63" s="218"/>
      <c r="N63" s="218"/>
      <c r="O63" s="219"/>
      <c r="P63" s="197" t="s">
        <v>73</v>
      </c>
      <c r="Q63" s="220">
        <v>25</v>
      </c>
      <c r="R63" s="223">
        <v>141</v>
      </c>
      <c r="S63" s="288">
        <v>120</v>
      </c>
      <c r="T63" s="288">
        <v>120</v>
      </c>
      <c r="U63" s="288">
        <v>120</v>
      </c>
      <c r="V63" s="5"/>
      <c r="W63" s="224">
        <f t="shared" si="0"/>
        <v>0</v>
      </c>
      <c r="X63" s="264">
        <f t="shared" si="1"/>
        <v>0</v>
      </c>
      <c r="Y63" s="198" t="s">
        <v>1172</v>
      </c>
      <c r="Z63" s="199"/>
      <c r="AA63" s="200"/>
      <c r="AB63" s="200"/>
      <c r="AC63" s="169" t="str">
        <f t="shared" si="3"/>
        <v/>
      </c>
    </row>
    <row r="64" spans="2:29" s="170" customFormat="1">
      <c r="B64" s="247"/>
      <c r="C64" s="196"/>
      <c r="D64" s="261">
        <v>250</v>
      </c>
      <c r="E64" s="261"/>
      <c r="F64" s="196" t="s">
        <v>3</v>
      </c>
      <c r="G64" s="196" t="s">
        <v>1168</v>
      </c>
      <c r="H64" s="196" t="s">
        <v>51</v>
      </c>
      <c r="I64" s="196" t="s">
        <v>50</v>
      </c>
      <c r="J64" s="196" t="s">
        <v>218</v>
      </c>
      <c r="K64" s="196" t="s">
        <v>564</v>
      </c>
      <c r="L64" s="218"/>
      <c r="M64" s="218"/>
      <c r="N64" s="218"/>
      <c r="O64" s="219"/>
      <c r="P64" s="197" t="s">
        <v>73</v>
      </c>
      <c r="Q64" s="220">
        <v>25</v>
      </c>
      <c r="R64" s="223">
        <v>115</v>
      </c>
      <c r="S64" s="288">
        <v>98</v>
      </c>
      <c r="T64" s="288">
        <v>98</v>
      </c>
      <c r="U64" s="288">
        <v>98</v>
      </c>
      <c r="V64" s="5"/>
      <c r="W64" s="224">
        <f t="shared" si="0"/>
        <v>0</v>
      </c>
      <c r="X64" s="264">
        <f t="shared" si="1"/>
        <v>0</v>
      </c>
      <c r="Y64" s="198" t="s">
        <v>1172</v>
      </c>
      <c r="Z64" s="199"/>
      <c r="AA64" s="200"/>
      <c r="AB64" s="200"/>
      <c r="AC64" s="169" t="str">
        <f t="shared" si="3"/>
        <v/>
      </c>
    </row>
    <row r="65" spans="2:29" s="170" customFormat="1">
      <c r="B65" s="247"/>
      <c r="C65" s="196" t="s">
        <v>585</v>
      </c>
      <c r="D65" s="261">
        <v>500</v>
      </c>
      <c r="E65" s="261"/>
      <c r="F65" s="196" t="s">
        <v>3</v>
      </c>
      <c r="G65" s="196" t="s">
        <v>1168</v>
      </c>
      <c r="H65" s="196" t="s">
        <v>51</v>
      </c>
      <c r="I65" s="196" t="s">
        <v>50</v>
      </c>
      <c r="J65" s="196" t="s">
        <v>218</v>
      </c>
      <c r="K65" s="196" t="s">
        <v>565</v>
      </c>
      <c r="L65" s="218"/>
      <c r="M65" s="218"/>
      <c r="N65" s="218"/>
      <c r="O65" s="219"/>
      <c r="P65" s="197" t="s">
        <v>73</v>
      </c>
      <c r="Q65" s="220">
        <v>25</v>
      </c>
      <c r="R65" s="223">
        <v>135</v>
      </c>
      <c r="S65" s="288">
        <v>115</v>
      </c>
      <c r="T65" s="288">
        <v>115</v>
      </c>
      <c r="U65" s="288">
        <v>115</v>
      </c>
      <c r="V65" s="5"/>
      <c r="W65" s="224">
        <f t="shared" si="0"/>
        <v>0</v>
      </c>
      <c r="X65" s="264">
        <f t="shared" si="1"/>
        <v>0</v>
      </c>
      <c r="Y65" s="198" t="s">
        <v>1172</v>
      </c>
      <c r="Z65" s="199"/>
      <c r="AA65" s="200"/>
      <c r="AB65" s="200"/>
      <c r="AC65" s="169" t="str">
        <f t="shared" si="3"/>
        <v/>
      </c>
    </row>
    <row r="66" spans="2:29" s="170" customFormat="1">
      <c r="B66" s="247"/>
      <c r="C66" s="196"/>
      <c r="D66" s="261">
        <v>250</v>
      </c>
      <c r="E66" s="261"/>
      <c r="F66" s="196" t="s">
        <v>3</v>
      </c>
      <c r="G66" s="196" t="s">
        <v>1168</v>
      </c>
      <c r="H66" s="196" t="s">
        <v>51</v>
      </c>
      <c r="I66" s="196" t="s">
        <v>50</v>
      </c>
      <c r="J66" s="196" t="s">
        <v>218</v>
      </c>
      <c r="K66" s="196" t="s">
        <v>566</v>
      </c>
      <c r="L66" s="218"/>
      <c r="M66" s="218"/>
      <c r="N66" s="218"/>
      <c r="O66" s="219"/>
      <c r="P66" s="197" t="s">
        <v>73</v>
      </c>
      <c r="Q66" s="220">
        <v>25</v>
      </c>
      <c r="R66" s="223">
        <v>141</v>
      </c>
      <c r="S66" s="288">
        <v>120</v>
      </c>
      <c r="T66" s="288">
        <v>120</v>
      </c>
      <c r="U66" s="288">
        <v>120</v>
      </c>
      <c r="V66" s="5"/>
      <c r="W66" s="224">
        <f t="shared" si="0"/>
        <v>0</v>
      </c>
      <c r="X66" s="264">
        <f t="shared" si="1"/>
        <v>0</v>
      </c>
      <c r="Y66" s="198" t="s">
        <v>1172</v>
      </c>
      <c r="Z66" s="199"/>
      <c r="AA66" s="200"/>
      <c r="AB66" s="200"/>
      <c r="AC66" s="169" t="str">
        <f t="shared" si="3"/>
        <v/>
      </c>
    </row>
    <row r="67" spans="2:29" s="170" customFormat="1">
      <c r="B67" s="247"/>
      <c r="C67" s="196" t="s">
        <v>1180</v>
      </c>
      <c r="D67" s="261">
        <v>48</v>
      </c>
      <c r="E67" s="261"/>
      <c r="F67" s="196" t="s">
        <v>3</v>
      </c>
      <c r="G67" s="196" t="s">
        <v>1168</v>
      </c>
      <c r="H67" s="196" t="s">
        <v>51</v>
      </c>
      <c r="I67" s="196" t="s">
        <v>50</v>
      </c>
      <c r="J67" s="196" t="s">
        <v>219</v>
      </c>
      <c r="K67" s="196" t="s">
        <v>564</v>
      </c>
      <c r="L67" s="218"/>
      <c r="M67" s="218"/>
      <c r="N67" s="218"/>
      <c r="O67" s="219"/>
      <c r="P67" s="197" t="s">
        <v>73</v>
      </c>
      <c r="Q67" s="220">
        <v>25</v>
      </c>
      <c r="R67" s="223">
        <v>115</v>
      </c>
      <c r="S67" s="288">
        <v>98</v>
      </c>
      <c r="T67" s="288">
        <v>98</v>
      </c>
      <c r="U67" s="288">
        <v>98</v>
      </c>
      <c r="V67" s="5"/>
      <c r="W67" s="224">
        <f t="shared" si="0"/>
        <v>0</v>
      </c>
      <c r="X67" s="264">
        <f t="shared" si="1"/>
        <v>0</v>
      </c>
      <c r="Y67" s="198" t="s">
        <v>1172</v>
      </c>
      <c r="Z67" s="199"/>
      <c r="AA67" s="200"/>
      <c r="AB67" s="200"/>
      <c r="AC67" s="169" t="str">
        <f t="shared" si="3"/>
        <v/>
      </c>
    </row>
    <row r="68" spans="2:29" s="170" customFormat="1">
      <c r="B68" s="247"/>
      <c r="C68" s="196" t="s">
        <v>1178</v>
      </c>
      <c r="D68" s="261">
        <v>96</v>
      </c>
      <c r="E68" s="261"/>
      <c r="F68" s="196" t="s">
        <v>3</v>
      </c>
      <c r="G68" s="196" t="s">
        <v>1168</v>
      </c>
      <c r="H68" s="196" t="s">
        <v>51</v>
      </c>
      <c r="I68" s="196" t="s">
        <v>50</v>
      </c>
      <c r="J68" s="196" t="s">
        <v>219</v>
      </c>
      <c r="K68" s="196" t="s">
        <v>565</v>
      </c>
      <c r="L68" s="218"/>
      <c r="M68" s="218"/>
      <c r="N68" s="218"/>
      <c r="O68" s="219"/>
      <c r="P68" s="197" t="s">
        <v>73</v>
      </c>
      <c r="Q68" s="220">
        <v>25</v>
      </c>
      <c r="R68" s="223">
        <v>135</v>
      </c>
      <c r="S68" s="288">
        <v>115</v>
      </c>
      <c r="T68" s="288">
        <v>115</v>
      </c>
      <c r="U68" s="288">
        <v>115</v>
      </c>
      <c r="V68" s="5"/>
      <c r="W68" s="224">
        <f t="shared" si="0"/>
        <v>0</v>
      </c>
      <c r="X68" s="264">
        <f t="shared" si="1"/>
        <v>0</v>
      </c>
      <c r="Y68" s="198" t="s">
        <v>1172</v>
      </c>
      <c r="Z68" s="199"/>
      <c r="AA68" s="200"/>
      <c r="AB68" s="200"/>
      <c r="AC68" s="169" t="str">
        <f t="shared" si="3"/>
        <v/>
      </c>
    </row>
    <row r="69" spans="2:29" s="170" customFormat="1">
      <c r="B69" s="247"/>
      <c r="C69" s="196"/>
      <c r="D69" s="261">
        <v>48</v>
      </c>
      <c r="E69" s="261"/>
      <c r="F69" s="196" t="s">
        <v>3</v>
      </c>
      <c r="G69" s="196" t="s">
        <v>1168</v>
      </c>
      <c r="H69" s="196" t="s">
        <v>51</v>
      </c>
      <c r="I69" s="196" t="s">
        <v>50</v>
      </c>
      <c r="J69" s="196" t="s">
        <v>219</v>
      </c>
      <c r="K69" s="196" t="s">
        <v>566</v>
      </c>
      <c r="L69" s="218"/>
      <c r="M69" s="218"/>
      <c r="N69" s="218"/>
      <c r="O69" s="219"/>
      <c r="P69" s="197" t="s">
        <v>73</v>
      </c>
      <c r="Q69" s="220">
        <v>25</v>
      </c>
      <c r="R69" s="223">
        <v>141</v>
      </c>
      <c r="S69" s="288">
        <v>120</v>
      </c>
      <c r="T69" s="288">
        <v>120</v>
      </c>
      <c r="U69" s="288">
        <v>120</v>
      </c>
      <c r="V69" s="5"/>
      <c r="W69" s="224">
        <f t="shared" si="0"/>
        <v>0</v>
      </c>
      <c r="X69" s="264">
        <f t="shared" si="1"/>
        <v>0</v>
      </c>
      <c r="Y69" s="198" t="s">
        <v>1172</v>
      </c>
      <c r="Z69" s="199"/>
      <c r="AA69" s="200"/>
      <c r="AB69" s="200"/>
      <c r="AC69" s="169" t="str">
        <f t="shared" si="3"/>
        <v/>
      </c>
    </row>
    <row r="70" spans="2:29" s="170" customFormat="1">
      <c r="B70" s="247"/>
      <c r="C70" s="196" t="s">
        <v>586</v>
      </c>
      <c r="D70" s="261">
        <v>19</v>
      </c>
      <c r="E70" s="261"/>
      <c r="F70" s="196" t="s">
        <v>3</v>
      </c>
      <c r="G70" s="196" t="s">
        <v>1168</v>
      </c>
      <c r="H70" s="196" t="s">
        <v>51</v>
      </c>
      <c r="I70" s="196" t="s">
        <v>50</v>
      </c>
      <c r="J70" s="196" t="s">
        <v>52</v>
      </c>
      <c r="K70" s="196" t="s">
        <v>564</v>
      </c>
      <c r="L70" s="218"/>
      <c r="M70" s="218"/>
      <c r="N70" s="218"/>
      <c r="O70" s="219"/>
      <c r="P70" s="197" t="s">
        <v>73</v>
      </c>
      <c r="Q70" s="220">
        <v>25</v>
      </c>
      <c r="R70" s="223">
        <v>115</v>
      </c>
      <c r="S70" s="288">
        <v>98</v>
      </c>
      <c r="T70" s="288">
        <v>98</v>
      </c>
      <c r="U70" s="288">
        <v>98</v>
      </c>
      <c r="V70" s="5"/>
      <c r="W70" s="224">
        <f t="shared" si="0"/>
        <v>0</v>
      </c>
      <c r="X70" s="264">
        <f t="shared" si="1"/>
        <v>0</v>
      </c>
      <c r="Y70" s="198" t="s">
        <v>1172</v>
      </c>
      <c r="Z70" s="199"/>
      <c r="AA70" s="200"/>
      <c r="AB70" s="200"/>
      <c r="AC70" s="169" t="str">
        <f t="shared" si="3"/>
        <v/>
      </c>
    </row>
    <row r="71" spans="2:29" s="170" customFormat="1">
      <c r="B71" s="247"/>
      <c r="C71" s="196"/>
      <c r="D71" s="261">
        <v>37</v>
      </c>
      <c r="E71" s="261"/>
      <c r="F71" s="196" t="s">
        <v>3</v>
      </c>
      <c r="G71" s="196" t="s">
        <v>1168</v>
      </c>
      <c r="H71" s="196" t="s">
        <v>51</v>
      </c>
      <c r="I71" s="196" t="s">
        <v>50</v>
      </c>
      <c r="J71" s="196" t="s">
        <v>52</v>
      </c>
      <c r="K71" s="196" t="s">
        <v>565</v>
      </c>
      <c r="L71" s="218"/>
      <c r="M71" s="218"/>
      <c r="N71" s="218"/>
      <c r="O71" s="219"/>
      <c r="P71" s="197" t="s">
        <v>73</v>
      </c>
      <c r="Q71" s="220">
        <v>25</v>
      </c>
      <c r="R71" s="223">
        <v>135</v>
      </c>
      <c r="S71" s="288">
        <v>115</v>
      </c>
      <c r="T71" s="288">
        <v>115</v>
      </c>
      <c r="U71" s="288">
        <v>115</v>
      </c>
      <c r="V71" s="5"/>
      <c r="W71" s="224">
        <f t="shared" si="0"/>
        <v>0</v>
      </c>
      <c r="X71" s="264">
        <f t="shared" si="1"/>
        <v>0</v>
      </c>
      <c r="Y71" s="198" t="s">
        <v>1172</v>
      </c>
      <c r="Z71" s="199"/>
      <c r="AA71" s="200"/>
      <c r="AB71" s="200"/>
      <c r="AC71" s="169" t="str">
        <f t="shared" si="3"/>
        <v/>
      </c>
    </row>
    <row r="72" spans="2:29" s="170" customFormat="1">
      <c r="B72" s="247"/>
      <c r="C72" s="196"/>
      <c r="D72" s="261">
        <v>19</v>
      </c>
      <c r="E72" s="261"/>
      <c r="F72" s="196" t="s">
        <v>3</v>
      </c>
      <c r="G72" s="196" t="s">
        <v>1168</v>
      </c>
      <c r="H72" s="196" t="s">
        <v>51</v>
      </c>
      <c r="I72" s="196" t="s">
        <v>50</v>
      </c>
      <c r="J72" s="196" t="s">
        <v>52</v>
      </c>
      <c r="K72" s="196" t="s">
        <v>566</v>
      </c>
      <c r="L72" s="218"/>
      <c r="M72" s="218"/>
      <c r="N72" s="218"/>
      <c r="O72" s="219"/>
      <c r="P72" s="197" t="s">
        <v>73</v>
      </c>
      <c r="Q72" s="220">
        <v>25</v>
      </c>
      <c r="R72" s="223">
        <v>141</v>
      </c>
      <c r="S72" s="288">
        <v>120</v>
      </c>
      <c r="T72" s="288">
        <v>120</v>
      </c>
      <c r="U72" s="288">
        <v>120</v>
      </c>
      <c r="V72" s="5"/>
      <c r="W72" s="224">
        <f t="shared" si="0"/>
        <v>0</v>
      </c>
      <c r="X72" s="264">
        <f t="shared" si="1"/>
        <v>0</v>
      </c>
      <c r="Y72" s="198" t="s">
        <v>1172</v>
      </c>
      <c r="Z72" s="199"/>
      <c r="AA72" s="200"/>
      <c r="AB72" s="200"/>
      <c r="AC72" s="169" t="str">
        <f t="shared" si="3"/>
        <v/>
      </c>
    </row>
    <row r="73" spans="2:29" s="170" customFormat="1">
      <c r="B73" s="247"/>
      <c r="C73" s="196" t="s">
        <v>587</v>
      </c>
      <c r="D73" s="261">
        <v>15</v>
      </c>
      <c r="E73" s="261"/>
      <c r="F73" s="196" t="s">
        <v>3</v>
      </c>
      <c r="G73" s="196" t="s">
        <v>1168</v>
      </c>
      <c r="H73" s="196" t="s">
        <v>51</v>
      </c>
      <c r="I73" s="196" t="s">
        <v>50</v>
      </c>
      <c r="J73" s="196" t="s">
        <v>221</v>
      </c>
      <c r="K73" s="196" t="s">
        <v>564</v>
      </c>
      <c r="L73" s="218"/>
      <c r="M73" s="218"/>
      <c r="N73" s="218"/>
      <c r="O73" s="219"/>
      <c r="P73" s="197" t="s">
        <v>73</v>
      </c>
      <c r="Q73" s="220">
        <v>25</v>
      </c>
      <c r="R73" s="223">
        <v>115</v>
      </c>
      <c r="S73" s="288">
        <v>98</v>
      </c>
      <c r="T73" s="288">
        <v>98</v>
      </c>
      <c r="U73" s="288">
        <v>98</v>
      </c>
      <c r="V73" s="5"/>
      <c r="W73" s="224">
        <f t="shared" si="0"/>
        <v>0</v>
      </c>
      <c r="X73" s="264">
        <f t="shared" si="1"/>
        <v>0</v>
      </c>
      <c r="Y73" s="198" t="s">
        <v>1172</v>
      </c>
      <c r="Z73" s="199"/>
      <c r="AA73" s="200"/>
      <c r="AB73" s="200"/>
      <c r="AC73" s="169" t="str">
        <f t="shared" si="3"/>
        <v/>
      </c>
    </row>
    <row r="74" spans="2:29" s="170" customFormat="1">
      <c r="B74" s="247"/>
      <c r="C74" s="196"/>
      <c r="D74" s="261">
        <v>29</v>
      </c>
      <c r="E74" s="261"/>
      <c r="F74" s="196" t="s">
        <v>3</v>
      </c>
      <c r="G74" s="196" t="s">
        <v>1168</v>
      </c>
      <c r="H74" s="196" t="s">
        <v>51</v>
      </c>
      <c r="I74" s="196" t="s">
        <v>50</v>
      </c>
      <c r="J74" s="196" t="s">
        <v>221</v>
      </c>
      <c r="K74" s="196" t="s">
        <v>565</v>
      </c>
      <c r="L74" s="218"/>
      <c r="M74" s="218"/>
      <c r="N74" s="218"/>
      <c r="O74" s="219"/>
      <c r="P74" s="197" t="s">
        <v>73</v>
      </c>
      <c r="Q74" s="220">
        <v>25</v>
      </c>
      <c r="R74" s="223">
        <v>135</v>
      </c>
      <c r="S74" s="288">
        <v>115</v>
      </c>
      <c r="T74" s="288">
        <v>115</v>
      </c>
      <c r="U74" s="288">
        <v>115</v>
      </c>
      <c r="V74" s="5"/>
      <c r="W74" s="224">
        <f t="shared" si="0"/>
        <v>0</v>
      </c>
      <c r="X74" s="264">
        <f t="shared" si="1"/>
        <v>0</v>
      </c>
      <c r="Y74" s="198" t="s">
        <v>1172</v>
      </c>
      <c r="Z74" s="199"/>
      <c r="AA74" s="200"/>
      <c r="AB74" s="200"/>
      <c r="AC74" s="169" t="str">
        <f t="shared" si="3"/>
        <v/>
      </c>
    </row>
    <row r="75" spans="2:29" s="170" customFormat="1">
      <c r="B75" s="247"/>
      <c r="C75" s="196"/>
      <c r="D75" s="261">
        <v>15</v>
      </c>
      <c r="E75" s="261"/>
      <c r="F75" s="196" t="s">
        <v>3</v>
      </c>
      <c r="G75" s="196" t="s">
        <v>1168</v>
      </c>
      <c r="H75" s="196" t="s">
        <v>51</v>
      </c>
      <c r="I75" s="196" t="s">
        <v>50</v>
      </c>
      <c r="J75" s="196" t="s">
        <v>221</v>
      </c>
      <c r="K75" s="196" t="s">
        <v>566</v>
      </c>
      <c r="L75" s="218"/>
      <c r="M75" s="218"/>
      <c r="N75" s="218"/>
      <c r="O75" s="219"/>
      <c r="P75" s="197" t="s">
        <v>73</v>
      </c>
      <c r="Q75" s="220">
        <v>25</v>
      </c>
      <c r="R75" s="223">
        <v>141</v>
      </c>
      <c r="S75" s="288">
        <v>120</v>
      </c>
      <c r="T75" s="288">
        <v>120</v>
      </c>
      <c r="U75" s="288">
        <v>120</v>
      </c>
      <c r="V75" s="5"/>
      <c r="W75" s="224">
        <f t="shared" si="0"/>
        <v>0</v>
      </c>
      <c r="X75" s="264">
        <f t="shared" si="1"/>
        <v>0</v>
      </c>
      <c r="Y75" s="198" t="s">
        <v>1172</v>
      </c>
      <c r="Z75" s="199"/>
      <c r="AA75" s="200"/>
      <c r="AB75" s="200"/>
      <c r="AC75" s="169" t="str">
        <f t="shared" si="3"/>
        <v/>
      </c>
    </row>
    <row r="76" spans="2:29" s="170" customFormat="1">
      <c r="B76" s="247"/>
      <c r="C76" s="196" t="s">
        <v>588</v>
      </c>
      <c r="D76" s="261">
        <v>10</v>
      </c>
      <c r="E76" s="261"/>
      <c r="F76" s="196" t="s">
        <v>3</v>
      </c>
      <c r="G76" s="196" t="s">
        <v>1168</v>
      </c>
      <c r="H76" s="196" t="s">
        <v>51</v>
      </c>
      <c r="I76" s="196" t="s">
        <v>50</v>
      </c>
      <c r="J76" s="196" t="s">
        <v>435</v>
      </c>
      <c r="K76" s="196" t="s">
        <v>564</v>
      </c>
      <c r="L76" s="218"/>
      <c r="M76" s="218"/>
      <c r="N76" s="218"/>
      <c r="O76" s="219"/>
      <c r="P76" s="197" t="s">
        <v>73</v>
      </c>
      <c r="Q76" s="220">
        <v>25</v>
      </c>
      <c r="R76" s="223">
        <v>115</v>
      </c>
      <c r="S76" s="288">
        <v>98</v>
      </c>
      <c r="T76" s="288">
        <v>98</v>
      </c>
      <c r="U76" s="288">
        <v>98</v>
      </c>
      <c r="V76" s="5"/>
      <c r="W76" s="224">
        <f t="shared" si="0"/>
        <v>0</v>
      </c>
      <c r="X76" s="264">
        <f t="shared" si="1"/>
        <v>0</v>
      </c>
      <c r="Y76" s="198" t="s">
        <v>1172</v>
      </c>
      <c r="Z76" s="199"/>
      <c r="AA76" s="200"/>
      <c r="AB76" s="200"/>
      <c r="AC76" s="169" t="str">
        <f t="shared" si="3"/>
        <v/>
      </c>
    </row>
    <row r="77" spans="2:29" s="170" customFormat="1">
      <c r="B77" s="247"/>
      <c r="C77" s="196"/>
      <c r="D77" s="261">
        <v>19</v>
      </c>
      <c r="E77" s="261"/>
      <c r="F77" s="196" t="s">
        <v>3</v>
      </c>
      <c r="G77" s="196" t="s">
        <v>1168</v>
      </c>
      <c r="H77" s="196" t="s">
        <v>51</v>
      </c>
      <c r="I77" s="196" t="s">
        <v>50</v>
      </c>
      <c r="J77" s="196" t="s">
        <v>435</v>
      </c>
      <c r="K77" s="196" t="s">
        <v>565</v>
      </c>
      <c r="L77" s="218"/>
      <c r="M77" s="218"/>
      <c r="N77" s="218"/>
      <c r="O77" s="219"/>
      <c r="P77" s="197" t="s">
        <v>73</v>
      </c>
      <c r="Q77" s="220">
        <v>25</v>
      </c>
      <c r="R77" s="223">
        <v>135</v>
      </c>
      <c r="S77" s="288">
        <v>115</v>
      </c>
      <c r="T77" s="288">
        <v>115</v>
      </c>
      <c r="U77" s="288">
        <v>115</v>
      </c>
      <c r="V77" s="5"/>
      <c r="W77" s="224">
        <f t="shared" si="0"/>
        <v>0</v>
      </c>
      <c r="X77" s="264">
        <f t="shared" si="1"/>
        <v>0</v>
      </c>
      <c r="Y77" s="198" t="s">
        <v>1172</v>
      </c>
      <c r="Z77" s="199"/>
      <c r="AA77" s="200"/>
      <c r="AB77" s="200"/>
      <c r="AC77" s="169" t="str">
        <f t="shared" si="3"/>
        <v/>
      </c>
    </row>
    <row r="78" spans="2:29" s="170" customFormat="1">
      <c r="B78" s="247"/>
      <c r="C78" s="196"/>
      <c r="D78" s="261">
        <v>10</v>
      </c>
      <c r="E78" s="261"/>
      <c r="F78" s="196" t="s">
        <v>3</v>
      </c>
      <c r="G78" s="196" t="s">
        <v>1168</v>
      </c>
      <c r="H78" s="196" t="s">
        <v>51</v>
      </c>
      <c r="I78" s="196" t="s">
        <v>50</v>
      </c>
      <c r="J78" s="196" t="s">
        <v>435</v>
      </c>
      <c r="K78" s="196" t="s">
        <v>566</v>
      </c>
      <c r="L78" s="218"/>
      <c r="M78" s="218"/>
      <c r="N78" s="218"/>
      <c r="O78" s="219"/>
      <c r="P78" s="197" t="s">
        <v>73</v>
      </c>
      <c r="Q78" s="220">
        <v>25</v>
      </c>
      <c r="R78" s="223">
        <v>141</v>
      </c>
      <c r="S78" s="288">
        <v>120</v>
      </c>
      <c r="T78" s="288">
        <v>120</v>
      </c>
      <c r="U78" s="288">
        <v>120</v>
      </c>
      <c r="V78" s="5"/>
      <c r="W78" s="224">
        <f t="shared" si="0"/>
        <v>0</v>
      </c>
      <c r="X78" s="264">
        <f t="shared" si="1"/>
        <v>0</v>
      </c>
      <c r="Y78" s="198" t="s">
        <v>1172</v>
      </c>
      <c r="Z78" s="199"/>
      <c r="AA78" s="200"/>
      <c r="AB78" s="200"/>
      <c r="AC78" s="169" t="str">
        <f t="shared" si="3"/>
        <v/>
      </c>
    </row>
    <row r="79" spans="2:29" s="170" customFormat="1">
      <c r="B79" s="247"/>
      <c r="C79" s="196" t="s">
        <v>589</v>
      </c>
      <c r="D79" s="261">
        <v>548</v>
      </c>
      <c r="E79" s="261"/>
      <c r="F79" s="196" t="s">
        <v>3</v>
      </c>
      <c r="G79" s="196" t="s">
        <v>1168</v>
      </c>
      <c r="H79" s="196" t="s">
        <v>51</v>
      </c>
      <c r="I79" s="196" t="s">
        <v>50</v>
      </c>
      <c r="J79" s="196" t="s">
        <v>433</v>
      </c>
      <c r="K79" s="196" t="s">
        <v>564</v>
      </c>
      <c r="L79" s="218"/>
      <c r="M79" s="218"/>
      <c r="N79" s="218"/>
      <c r="O79" s="249"/>
      <c r="P79" s="197" t="s">
        <v>73</v>
      </c>
      <c r="Q79" s="220">
        <v>25</v>
      </c>
      <c r="R79" s="223">
        <v>115</v>
      </c>
      <c r="S79" s="288">
        <v>98</v>
      </c>
      <c r="T79" s="288">
        <v>98</v>
      </c>
      <c r="U79" s="288">
        <v>98</v>
      </c>
      <c r="V79" s="5"/>
      <c r="W79" s="224">
        <f t="shared" si="0"/>
        <v>0</v>
      </c>
      <c r="X79" s="264">
        <f t="shared" si="1"/>
        <v>0</v>
      </c>
      <c r="Y79" s="198" t="s">
        <v>1172</v>
      </c>
      <c r="Z79" s="199"/>
      <c r="AA79" s="200"/>
      <c r="AB79" s="200"/>
      <c r="AC79" s="169" t="str">
        <f t="shared" si="3"/>
        <v/>
      </c>
    </row>
    <row r="80" spans="2:29" s="170" customFormat="1">
      <c r="B80" s="247"/>
      <c r="C80" s="196"/>
      <c r="D80" s="261">
        <v>1096</v>
      </c>
      <c r="E80" s="261"/>
      <c r="F80" s="196" t="s">
        <v>3</v>
      </c>
      <c r="G80" s="196" t="s">
        <v>1168</v>
      </c>
      <c r="H80" s="196" t="s">
        <v>51</v>
      </c>
      <c r="I80" s="196" t="s">
        <v>50</v>
      </c>
      <c r="J80" s="196" t="s">
        <v>433</v>
      </c>
      <c r="K80" s="196" t="s">
        <v>565</v>
      </c>
      <c r="L80" s="218"/>
      <c r="M80" s="218"/>
      <c r="N80" s="218"/>
      <c r="O80" s="249"/>
      <c r="P80" s="197" t="s">
        <v>73</v>
      </c>
      <c r="Q80" s="220">
        <v>25</v>
      </c>
      <c r="R80" s="223">
        <v>135</v>
      </c>
      <c r="S80" s="288">
        <v>115</v>
      </c>
      <c r="T80" s="288">
        <v>115</v>
      </c>
      <c r="U80" s="288">
        <v>115</v>
      </c>
      <c r="V80" s="5"/>
      <c r="W80" s="224">
        <f t="shared" si="0"/>
        <v>0</v>
      </c>
      <c r="X80" s="264">
        <f t="shared" si="1"/>
        <v>0</v>
      </c>
      <c r="Y80" s="198" t="s">
        <v>1172</v>
      </c>
      <c r="Z80" s="199"/>
      <c r="AA80" s="200"/>
      <c r="AB80" s="200"/>
      <c r="AC80" s="169" t="str">
        <f t="shared" si="3"/>
        <v/>
      </c>
    </row>
    <row r="81" spans="2:29" s="170" customFormat="1">
      <c r="B81" s="247"/>
      <c r="C81" s="196"/>
      <c r="D81" s="261">
        <v>548</v>
      </c>
      <c r="E81" s="261"/>
      <c r="F81" s="196" t="s">
        <v>3</v>
      </c>
      <c r="G81" s="196" t="s">
        <v>1168</v>
      </c>
      <c r="H81" s="196" t="s">
        <v>51</v>
      </c>
      <c r="I81" s="196" t="s">
        <v>50</v>
      </c>
      <c r="J81" s="196" t="s">
        <v>433</v>
      </c>
      <c r="K81" s="196" t="s">
        <v>566</v>
      </c>
      <c r="L81" s="218"/>
      <c r="M81" s="218"/>
      <c r="N81" s="218"/>
      <c r="O81" s="249"/>
      <c r="P81" s="197" t="s">
        <v>73</v>
      </c>
      <c r="Q81" s="220">
        <v>25</v>
      </c>
      <c r="R81" s="223">
        <v>141</v>
      </c>
      <c r="S81" s="288">
        <v>120</v>
      </c>
      <c r="T81" s="288">
        <v>120</v>
      </c>
      <c r="U81" s="288">
        <v>120</v>
      </c>
      <c r="V81" s="5"/>
      <c r="W81" s="224">
        <f t="shared" si="0"/>
        <v>0</v>
      </c>
      <c r="X81" s="264">
        <f t="shared" si="1"/>
        <v>0</v>
      </c>
      <c r="Y81" s="198" t="s">
        <v>1172</v>
      </c>
      <c r="Z81" s="199"/>
      <c r="AA81" s="200"/>
      <c r="AB81" s="200"/>
      <c r="AC81" s="169" t="str">
        <f t="shared" si="3"/>
        <v/>
      </c>
    </row>
    <row r="82" spans="2:29" s="170" customFormat="1">
      <c r="B82" s="247"/>
      <c r="C82" s="196" t="s">
        <v>590</v>
      </c>
      <c r="D82" s="261">
        <v>32</v>
      </c>
      <c r="E82" s="261"/>
      <c r="F82" s="196" t="s">
        <v>3</v>
      </c>
      <c r="G82" s="196" t="s">
        <v>1168</v>
      </c>
      <c r="H82" s="196" t="s">
        <v>51</v>
      </c>
      <c r="I82" s="196" t="s">
        <v>50</v>
      </c>
      <c r="J82" s="196" t="s">
        <v>222</v>
      </c>
      <c r="K82" s="196" t="s">
        <v>571</v>
      </c>
      <c r="L82" s="218"/>
      <c r="M82" s="218"/>
      <c r="N82" s="218"/>
      <c r="O82" s="219"/>
      <c r="P82" s="197" t="s">
        <v>73</v>
      </c>
      <c r="Q82" s="220">
        <v>25</v>
      </c>
      <c r="R82" s="223">
        <v>115</v>
      </c>
      <c r="S82" s="288">
        <v>98</v>
      </c>
      <c r="T82" s="288">
        <v>98</v>
      </c>
      <c r="U82" s="288">
        <v>98</v>
      </c>
      <c r="V82" s="5"/>
      <c r="W82" s="224">
        <f t="shared" si="0"/>
        <v>0</v>
      </c>
      <c r="X82" s="264">
        <f t="shared" si="1"/>
        <v>0</v>
      </c>
      <c r="Y82" s="198" t="s">
        <v>1172</v>
      </c>
      <c r="Z82" s="199"/>
      <c r="AA82" s="200"/>
      <c r="AB82" s="200"/>
      <c r="AC82" s="169" t="str">
        <f t="shared" si="3"/>
        <v/>
      </c>
    </row>
    <row r="83" spans="2:29" s="170" customFormat="1">
      <c r="B83" s="247"/>
      <c r="C83" s="196"/>
      <c r="D83" s="261">
        <v>64</v>
      </c>
      <c r="E83" s="261"/>
      <c r="F83" s="196" t="s">
        <v>3</v>
      </c>
      <c r="G83" s="196" t="s">
        <v>1168</v>
      </c>
      <c r="H83" s="196" t="s">
        <v>51</v>
      </c>
      <c r="I83" s="196" t="s">
        <v>50</v>
      </c>
      <c r="J83" s="196" t="s">
        <v>222</v>
      </c>
      <c r="K83" s="196" t="s">
        <v>565</v>
      </c>
      <c r="L83" s="218"/>
      <c r="M83" s="218"/>
      <c r="N83" s="218"/>
      <c r="O83" s="219"/>
      <c r="P83" s="197" t="s">
        <v>73</v>
      </c>
      <c r="Q83" s="220">
        <v>25</v>
      </c>
      <c r="R83" s="223">
        <v>135</v>
      </c>
      <c r="S83" s="288">
        <v>115</v>
      </c>
      <c r="T83" s="288">
        <v>115</v>
      </c>
      <c r="U83" s="288">
        <v>115</v>
      </c>
      <c r="V83" s="5"/>
      <c r="W83" s="224">
        <f t="shared" si="0"/>
        <v>0</v>
      </c>
      <c r="X83" s="264">
        <f t="shared" si="1"/>
        <v>0</v>
      </c>
      <c r="Y83" s="198" t="s">
        <v>1172</v>
      </c>
      <c r="Z83" s="199"/>
      <c r="AA83" s="200"/>
      <c r="AB83" s="200"/>
      <c r="AC83" s="169" t="str">
        <f t="shared" si="3"/>
        <v/>
      </c>
    </row>
    <row r="84" spans="2:29" s="170" customFormat="1">
      <c r="B84" s="247"/>
      <c r="C84" s="196"/>
      <c r="D84" s="261">
        <v>32</v>
      </c>
      <c r="E84" s="261"/>
      <c r="F84" s="196" t="s">
        <v>3</v>
      </c>
      <c r="G84" s="196" t="s">
        <v>1168</v>
      </c>
      <c r="H84" s="196" t="s">
        <v>51</v>
      </c>
      <c r="I84" s="196" t="s">
        <v>50</v>
      </c>
      <c r="J84" s="196" t="s">
        <v>222</v>
      </c>
      <c r="K84" s="196" t="s">
        <v>566</v>
      </c>
      <c r="L84" s="218"/>
      <c r="M84" s="218"/>
      <c r="N84" s="218"/>
      <c r="O84" s="219"/>
      <c r="P84" s="197" t="s">
        <v>73</v>
      </c>
      <c r="Q84" s="220">
        <v>25</v>
      </c>
      <c r="R84" s="223">
        <v>141</v>
      </c>
      <c r="S84" s="288">
        <v>120</v>
      </c>
      <c r="T84" s="288">
        <v>120</v>
      </c>
      <c r="U84" s="288">
        <v>120</v>
      </c>
      <c r="V84" s="5"/>
      <c r="W84" s="224">
        <f t="shared" si="0"/>
        <v>0</v>
      </c>
      <c r="X84" s="264">
        <f t="shared" si="1"/>
        <v>0</v>
      </c>
      <c r="Y84" s="198" t="s">
        <v>1172</v>
      </c>
      <c r="Z84" s="199"/>
      <c r="AA84" s="200"/>
      <c r="AB84" s="200"/>
      <c r="AC84" s="169" t="str">
        <f t="shared" si="3"/>
        <v/>
      </c>
    </row>
    <row r="85" spans="2:29" s="170" customFormat="1">
      <c r="B85" s="247"/>
      <c r="C85" s="196" t="s">
        <v>591</v>
      </c>
      <c r="D85" s="261">
        <v>18</v>
      </c>
      <c r="E85" s="261"/>
      <c r="F85" s="196" t="s">
        <v>3</v>
      </c>
      <c r="G85" s="196" t="s">
        <v>1168</v>
      </c>
      <c r="H85" s="196" t="s">
        <v>51</v>
      </c>
      <c r="I85" s="196" t="s">
        <v>50</v>
      </c>
      <c r="J85" s="196" t="s">
        <v>223</v>
      </c>
      <c r="K85" s="196" t="s">
        <v>564</v>
      </c>
      <c r="L85" s="218"/>
      <c r="M85" s="218"/>
      <c r="N85" s="218"/>
      <c r="O85" s="219"/>
      <c r="P85" s="197" t="s">
        <v>73</v>
      </c>
      <c r="Q85" s="220">
        <v>25</v>
      </c>
      <c r="R85" s="223">
        <v>115</v>
      </c>
      <c r="S85" s="288">
        <v>98</v>
      </c>
      <c r="T85" s="288">
        <v>98</v>
      </c>
      <c r="U85" s="288">
        <v>98</v>
      </c>
      <c r="V85" s="5"/>
      <c r="W85" s="224">
        <f t="shared" si="0"/>
        <v>0</v>
      </c>
      <c r="X85" s="264">
        <f t="shared" si="1"/>
        <v>0</v>
      </c>
      <c r="Y85" s="198" t="s">
        <v>1172</v>
      </c>
      <c r="Z85" s="199"/>
      <c r="AA85" s="200"/>
      <c r="AB85" s="200"/>
      <c r="AC85" s="169" t="str">
        <f t="shared" si="3"/>
        <v/>
      </c>
    </row>
    <row r="86" spans="2:29" s="170" customFormat="1">
      <c r="B86" s="247"/>
      <c r="C86" s="196"/>
      <c r="D86" s="261">
        <v>35</v>
      </c>
      <c r="E86" s="261"/>
      <c r="F86" s="196" t="s">
        <v>3</v>
      </c>
      <c r="G86" s="196" t="s">
        <v>1168</v>
      </c>
      <c r="H86" s="196" t="s">
        <v>51</v>
      </c>
      <c r="I86" s="196" t="s">
        <v>50</v>
      </c>
      <c r="J86" s="196" t="s">
        <v>223</v>
      </c>
      <c r="K86" s="196" t="s">
        <v>565</v>
      </c>
      <c r="L86" s="218"/>
      <c r="M86" s="218"/>
      <c r="N86" s="218"/>
      <c r="O86" s="219"/>
      <c r="P86" s="197" t="s">
        <v>73</v>
      </c>
      <c r="Q86" s="220">
        <v>25</v>
      </c>
      <c r="R86" s="223">
        <v>135</v>
      </c>
      <c r="S86" s="288">
        <v>115</v>
      </c>
      <c r="T86" s="288">
        <v>115</v>
      </c>
      <c r="U86" s="288">
        <v>115</v>
      </c>
      <c r="V86" s="5"/>
      <c r="W86" s="224">
        <f t="shared" si="0"/>
        <v>0</v>
      </c>
      <c r="X86" s="264">
        <f t="shared" si="1"/>
        <v>0</v>
      </c>
      <c r="Y86" s="198" t="s">
        <v>1172</v>
      </c>
      <c r="Z86" s="199"/>
      <c r="AA86" s="200"/>
      <c r="AB86" s="200"/>
      <c r="AC86" s="169" t="str">
        <f t="shared" si="3"/>
        <v/>
      </c>
    </row>
    <row r="87" spans="2:29" s="170" customFormat="1">
      <c r="B87" s="247"/>
      <c r="C87" s="196"/>
      <c r="D87" s="261">
        <v>18</v>
      </c>
      <c r="E87" s="261"/>
      <c r="F87" s="196" t="s">
        <v>3</v>
      </c>
      <c r="G87" s="196" t="s">
        <v>1168</v>
      </c>
      <c r="H87" s="196" t="s">
        <v>51</v>
      </c>
      <c r="I87" s="196" t="s">
        <v>50</v>
      </c>
      <c r="J87" s="196" t="s">
        <v>223</v>
      </c>
      <c r="K87" s="196" t="s">
        <v>566</v>
      </c>
      <c r="L87" s="218"/>
      <c r="M87" s="218"/>
      <c r="N87" s="218"/>
      <c r="O87" s="219"/>
      <c r="P87" s="197" t="s">
        <v>73</v>
      </c>
      <c r="Q87" s="220">
        <v>25</v>
      </c>
      <c r="R87" s="223">
        <v>141</v>
      </c>
      <c r="S87" s="288">
        <v>120</v>
      </c>
      <c r="T87" s="288">
        <v>120</v>
      </c>
      <c r="U87" s="288">
        <v>120</v>
      </c>
      <c r="V87" s="5"/>
      <c r="W87" s="224">
        <f t="shared" si="0"/>
        <v>0</v>
      </c>
      <c r="X87" s="264">
        <f t="shared" si="1"/>
        <v>0</v>
      </c>
      <c r="Y87" s="198" t="s">
        <v>1172</v>
      </c>
      <c r="Z87" s="199"/>
      <c r="AA87" s="200"/>
      <c r="AB87" s="200"/>
      <c r="AC87" s="169" t="str">
        <f t="shared" si="3"/>
        <v/>
      </c>
    </row>
    <row r="88" spans="2:29" s="170" customFormat="1">
      <c r="B88" s="247"/>
      <c r="C88" s="196" t="s">
        <v>592</v>
      </c>
      <c r="D88" s="261">
        <v>130</v>
      </c>
      <c r="E88" s="261"/>
      <c r="F88" s="196" t="s">
        <v>3</v>
      </c>
      <c r="G88" s="196" t="s">
        <v>1168</v>
      </c>
      <c r="H88" s="196" t="s">
        <v>51</v>
      </c>
      <c r="I88" s="196" t="s">
        <v>50</v>
      </c>
      <c r="J88" s="196" t="s">
        <v>573</v>
      </c>
      <c r="K88" s="196" t="s">
        <v>564</v>
      </c>
      <c r="L88" s="218"/>
      <c r="M88" s="218"/>
      <c r="N88" s="218"/>
      <c r="O88" s="249"/>
      <c r="P88" s="197" t="s">
        <v>73</v>
      </c>
      <c r="Q88" s="220">
        <v>25</v>
      </c>
      <c r="R88" s="223">
        <v>115</v>
      </c>
      <c r="S88" s="288">
        <v>98</v>
      </c>
      <c r="T88" s="288">
        <v>98</v>
      </c>
      <c r="U88" s="288">
        <v>98</v>
      </c>
      <c r="V88" s="5"/>
      <c r="W88" s="224">
        <f t="shared" si="0"/>
        <v>0</v>
      </c>
      <c r="X88" s="264">
        <f t="shared" si="1"/>
        <v>0</v>
      </c>
      <c r="Y88" s="198" t="s">
        <v>1172</v>
      </c>
      <c r="Z88" s="199"/>
      <c r="AA88" s="200"/>
      <c r="AB88" s="200"/>
      <c r="AC88" s="169" t="str">
        <f t="shared" si="3"/>
        <v/>
      </c>
    </row>
    <row r="89" spans="2:29" s="170" customFormat="1">
      <c r="B89" s="247"/>
      <c r="C89" s="196"/>
      <c r="D89" s="261">
        <v>259</v>
      </c>
      <c r="E89" s="261"/>
      <c r="F89" s="196" t="s">
        <v>3</v>
      </c>
      <c r="G89" s="196" t="s">
        <v>1168</v>
      </c>
      <c r="H89" s="196" t="s">
        <v>51</v>
      </c>
      <c r="I89" s="196" t="s">
        <v>50</v>
      </c>
      <c r="J89" s="196" t="s">
        <v>573</v>
      </c>
      <c r="K89" s="196" t="s">
        <v>565</v>
      </c>
      <c r="L89" s="218"/>
      <c r="M89" s="218"/>
      <c r="N89" s="218"/>
      <c r="O89" s="249"/>
      <c r="P89" s="197" t="s">
        <v>73</v>
      </c>
      <c r="Q89" s="220">
        <v>25</v>
      </c>
      <c r="R89" s="223">
        <v>135</v>
      </c>
      <c r="S89" s="288">
        <v>115</v>
      </c>
      <c r="T89" s="288">
        <v>115</v>
      </c>
      <c r="U89" s="288">
        <v>115</v>
      </c>
      <c r="V89" s="5"/>
      <c r="W89" s="224">
        <f t="shared" ref="W89:W102" si="4">R89*V89</f>
        <v>0</v>
      </c>
      <c r="X89" s="264">
        <f t="shared" ref="X89:X102" si="5">IF(S89&lt;&gt;"",IF(AND($W$22&gt;=200000,V89&gt;=20),V89*U89,IF(AND($W$22&gt;=200000,V89&lt;20),V89*T89,IF(AND($W$22&lt;200000,V89&gt;=20),V89*S89,V89*R89))),IF($W$22&gt;=200000,V89*T89,V89*R89))</f>
        <v>0</v>
      </c>
      <c r="Y89" s="198" t="s">
        <v>1172</v>
      </c>
      <c r="Z89" s="199"/>
      <c r="AA89" s="200"/>
      <c r="AB89" s="200"/>
      <c r="AC89" s="169" t="str">
        <f t="shared" ref="AC89:AC102" si="6">IF(V89/Q89=0,"",IF(MOD(V89,Q89)&gt;0,"ОШИБКА!!! неверная кратность на сорт",""))</f>
        <v/>
      </c>
    </row>
    <row r="90" spans="2:29" s="170" customFormat="1">
      <c r="B90" s="247"/>
      <c r="C90" s="196"/>
      <c r="D90" s="261">
        <v>130</v>
      </c>
      <c r="E90" s="261"/>
      <c r="F90" s="196" t="s">
        <v>3</v>
      </c>
      <c r="G90" s="196" t="s">
        <v>1168</v>
      </c>
      <c r="H90" s="196" t="s">
        <v>51</v>
      </c>
      <c r="I90" s="196" t="s">
        <v>50</v>
      </c>
      <c r="J90" s="196" t="s">
        <v>573</v>
      </c>
      <c r="K90" s="196" t="s">
        <v>566</v>
      </c>
      <c r="L90" s="218"/>
      <c r="M90" s="218"/>
      <c r="N90" s="218"/>
      <c r="O90" s="249"/>
      <c r="P90" s="197" t="s">
        <v>73</v>
      </c>
      <c r="Q90" s="220">
        <v>25</v>
      </c>
      <c r="R90" s="223">
        <v>141</v>
      </c>
      <c r="S90" s="288">
        <v>120</v>
      </c>
      <c r="T90" s="288">
        <v>120</v>
      </c>
      <c r="U90" s="288">
        <v>120</v>
      </c>
      <c r="V90" s="5"/>
      <c r="W90" s="224">
        <f t="shared" si="4"/>
        <v>0</v>
      </c>
      <c r="X90" s="264">
        <f t="shared" si="5"/>
        <v>0</v>
      </c>
      <c r="Y90" s="198" t="s">
        <v>1172</v>
      </c>
      <c r="Z90" s="199"/>
      <c r="AA90" s="200"/>
      <c r="AB90" s="200"/>
      <c r="AC90" s="169" t="str">
        <f t="shared" si="6"/>
        <v/>
      </c>
    </row>
    <row r="91" spans="2:29" s="170" customFormat="1">
      <c r="B91" s="247"/>
      <c r="C91" s="196" t="s">
        <v>593</v>
      </c>
      <c r="D91" s="261">
        <v>79</v>
      </c>
      <c r="E91" s="261"/>
      <c r="F91" s="196" t="s">
        <v>3</v>
      </c>
      <c r="G91" s="196" t="s">
        <v>1168</v>
      </c>
      <c r="H91" s="196" t="s">
        <v>51</v>
      </c>
      <c r="I91" s="196" t="s">
        <v>50</v>
      </c>
      <c r="J91" s="196" t="s">
        <v>224</v>
      </c>
      <c r="K91" s="196" t="s">
        <v>564</v>
      </c>
      <c r="L91" s="218"/>
      <c r="M91" s="218"/>
      <c r="N91" s="218"/>
      <c r="O91" s="219"/>
      <c r="P91" s="197" t="s">
        <v>73</v>
      </c>
      <c r="Q91" s="220">
        <v>25</v>
      </c>
      <c r="R91" s="223">
        <v>115</v>
      </c>
      <c r="S91" s="288">
        <v>98</v>
      </c>
      <c r="T91" s="288">
        <v>98</v>
      </c>
      <c r="U91" s="288">
        <v>98</v>
      </c>
      <c r="V91" s="5"/>
      <c r="W91" s="224">
        <f t="shared" si="4"/>
        <v>0</v>
      </c>
      <c r="X91" s="264">
        <f t="shared" si="5"/>
        <v>0</v>
      </c>
      <c r="Y91" s="198" t="s">
        <v>1172</v>
      </c>
      <c r="Z91" s="199"/>
      <c r="AA91" s="200"/>
      <c r="AB91" s="200"/>
      <c r="AC91" s="169" t="str">
        <f t="shared" si="6"/>
        <v/>
      </c>
    </row>
    <row r="92" spans="2:29" s="170" customFormat="1">
      <c r="B92" s="247"/>
      <c r="C92" s="196"/>
      <c r="D92" s="261">
        <v>159</v>
      </c>
      <c r="E92" s="261"/>
      <c r="F92" s="196" t="s">
        <v>3</v>
      </c>
      <c r="G92" s="196" t="s">
        <v>1168</v>
      </c>
      <c r="H92" s="196" t="s">
        <v>51</v>
      </c>
      <c r="I92" s="196" t="s">
        <v>50</v>
      </c>
      <c r="J92" s="196" t="s">
        <v>224</v>
      </c>
      <c r="K92" s="196" t="s">
        <v>565</v>
      </c>
      <c r="L92" s="218"/>
      <c r="M92" s="218"/>
      <c r="N92" s="218"/>
      <c r="O92" s="219"/>
      <c r="P92" s="197" t="s">
        <v>73</v>
      </c>
      <c r="Q92" s="220">
        <v>25</v>
      </c>
      <c r="R92" s="223">
        <v>135</v>
      </c>
      <c r="S92" s="288">
        <v>115</v>
      </c>
      <c r="T92" s="288">
        <v>115</v>
      </c>
      <c r="U92" s="288">
        <v>115</v>
      </c>
      <c r="V92" s="5"/>
      <c r="W92" s="224">
        <f t="shared" si="4"/>
        <v>0</v>
      </c>
      <c r="X92" s="264">
        <f t="shared" si="5"/>
        <v>0</v>
      </c>
      <c r="Y92" s="198" t="s">
        <v>1172</v>
      </c>
      <c r="Z92" s="199"/>
      <c r="AA92" s="200"/>
      <c r="AB92" s="200"/>
      <c r="AC92" s="169" t="str">
        <f t="shared" si="6"/>
        <v/>
      </c>
    </row>
    <row r="93" spans="2:29" s="170" customFormat="1">
      <c r="B93" s="247"/>
      <c r="C93" s="196"/>
      <c r="D93" s="261">
        <v>79</v>
      </c>
      <c r="E93" s="261"/>
      <c r="F93" s="196" t="s">
        <v>3</v>
      </c>
      <c r="G93" s="196" t="s">
        <v>1168</v>
      </c>
      <c r="H93" s="196" t="s">
        <v>51</v>
      </c>
      <c r="I93" s="196" t="s">
        <v>50</v>
      </c>
      <c r="J93" s="196" t="s">
        <v>224</v>
      </c>
      <c r="K93" s="196" t="s">
        <v>566</v>
      </c>
      <c r="L93" s="218"/>
      <c r="M93" s="218"/>
      <c r="N93" s="218"/>
      <c r="O93" s="219"/>
      <c r="P93" s="197" t="s">
        <v>73</v>
      </c>
      <c r="Q93" s="220">
        <v>25</v>
      </c>
      <c r="R93" s="223">
        <v>141</v>
      </c>
      <c r="S93" s="288">
        <v>120</v>
      </c>
      <c r="T93" s="288">
        <v>120</v>
      </c>
      <c r="U93" s="288">
        <v>120</v>
      </c>
      <c r="V93" s="5"/>
      <c r="W93" s="224">
        <f t="shared" si="4"/>
        <v>0</v>
      </c>
      <c r="X93" s="264">
        <f t="shared" si="5"/>
        <v>0</v>
      </c>
      <c r="Y93" s="198" t="s">
        <v>1172</v>
      </c>
      <c r="Z93" s="199"/>
      <c r="AA93" s="200"/>
      <c r="AB93" s="200"/>
      <c r="AC93" s="169" t="str">
        <f t="shared" si="6"/>
        <v/>
      </c>
    </row>
    <row r="94" spans="2:29" s="170" customFormat="1">
      <c r="B94" s="247"/>
      <c r="C94" s="196" t="s">
        <v>594</v>
      </c>
      <c r="D94" s="261">
        <v>47</v>
      </c>
      <c r="E94" s="261"/>
      <c r="F94" s="196" t="s">
        <v>3</v>
      </c>
      <c r="G94" s="196" t="s">
        <v>1168</v>
      </c>
      <c r="H94" s="196" t="s">
        <v>51</v>
      </c>
      <c r="I94" s="196" t="s">
        <v>50</v>
      </c>
      <c r="J94" s="196" t="s">
        <v>53</v>
      </c>
      <c r="K94" s="196" t="s">
        <v>564</v>
      </c>
      <c r="L94" s="218"/>
      <c r="M94" s="218"/>
      <c r="N94" s="218"/>
      <c r="O94" s="219"/>
      <c r="P94" s="197" t="s">
        <v>73</v>
      </c>
      <c r="Q94" s="220">
        <v>25</v>
      </c>
      <c r="R94" s="223">
        <v>115</v>
      </c>
      <c r="S94" s="288">
        <v>98</v>
      </c>
      <c r="T94" s="288">
        <v>98</v>
      </c>
      <c r="U94" s="288">
        <v>98</v>
      </c>
      <c r="V94" s="5"/>
      <c r="W94" s="224">
        <f t="shared" si="4"/>
        <v>0</v>
      </c>
      <c r="X94" s="264">
        <f t="shared" si="5"/>
        <v>0</v>
      </c>
      <c r="Y94" s="198" t="s">
        <v>1172</v>
      </c>
      <c r="Z94" s="199"/>
      <c r="AA94" s="200"/>
      <c r="AB94" s="200"/>
      <c r="AC94" s="169" t="str">
        <f t="shared" si="6"/>
        <v/>
      </c>
    </row>
    <row r="95" spans="2:29" s="170" customFormat="1">
      <c r="B95" s="247"/>
      <c r="C95" s="196"/>
      <c r="D95" s="261">
        <v>94</v>
      </c>
      <c r="E95" s="261"/>
      <c r="F95" s="196" t="s">
        <v>3</v>
      </c>
      <c r="G95" s="196" t="s">
        <v>1168</v>
      </c>
      <c r="H95" s="196" t="s">
        <v>51</v>
      </c>
      <c r="I95" s="196" t="s">
        <v>50</v>
      </c>
      <c r="J95" s="196" t="s">
        <v>53</v>
      </c>
      <c r="K95" s="196" t="s">
        <v>565</v>
      </c>
      <c r="L95" s="218"/>
      <c r="M95" s="218"/>
      <c r="N95" s="218"/>
      <c r="O95" s="219"/>
      <c r="P95" s="197" t="s">
        <v>73</v>
      </c>
      <c r="Q95" s="220">
        <v>25</v>
      </c>
      <c r="R95" s="223">
        <v>135</v>
      </c>
      <c r="S95" s="288">
        <v>115</v>
      </c>
      <c r="T95" s="288">
        <v>115</v>
      </c>
      <c r="U95" s="288">
        <v>115</v>
      </c>
      <c r="V95" s="5"/>
      <c r="W95" s="224">
        <f t="shared" si="4"/>
        <v>0</v>
      </c>
      <c r="X95" s="264">
        <f t="shared" si="5"/>
        <v>0</v>
      </c>
      <c r="Y95" s="198" t="s">
        <v>1172</v>
      </c>
      <c r="Z95" s="199"/>
      <c r="AA95" s="200"/>
      <c r="AB95" s="200"/>
      <c r="AC95" s="169" t="str">
        <f t="shared" si="6"/>
        <v/>
      </c>
    </row>
    <row r="96" spans="2:29" s="170" customFormat="1">
      <c r="B96" s="247"/>
      <c r="C96" s="196"/>
      <c r="D96" s="261">
        <v>47</v>
      </c>
      <c r="E96" s="261"/>
      <c r="F96" s="196" t="s">
        <v>3</v>
      </c>
      <c r="G96" s="196" t="s">
        <v>1168</v>
      </c>
      <c r="H96" s="196" t="s">
        <v>51</v>
      </c>
      <c r="I96" s="196" t="s">
        <v>50</v>
      </c>
      <c r="J96" s="196" t="s">
        <v>53</v>
      </c>
      <c r="K96" s="196" t="s">
        <v>566</v>
      </c>
      <c r="L96" s="218"/>
      <c r="M96" s="218"/>
      <c r="N96" s="218"/>
      <c r="O96" s="219"/>
      <c r="P96" s="197" t="s">
        <v>73</v>
      </c>
      <c r="Q96" s="220">
        <v>25</v>
      </c>
      <c r="R96" s="223">
        <v>141</v>
      </c>
      <c r="S96" s="288">
        <v>120</v>
      </c>
      <c r="T96" s="288">
        <v>120</v>
      </c>
      <c r="U96" s="288">
        <v>120</v>
      </c>
      <c r="V96" s="5"/>
      <c r="W96" s="224">
        <f t="shared" si="4"/>
        <v>0</v>
      </c>
      <c r="X96" s="264">
        <f t="shared" si="5"/>
        <v>0</v>
      </c>
      <c r="Y96" s="198" t="s">
        <v>1172</v>
      </c>
      <c r="Z96" s="199"/>
      <c r="AA96" s="200"/>
      <c r="AB96" s="200"/>
      <c r="AC96" s="169" t="str">
        <f t="shared" si="6"/>
        <v/>
      </c>
    </row>
    <row r="97" spans="2:29" s="170" customFormat="1">
      <c r="B97" s="247"/>
      <c r="C97" s="196" t="s">
        <v>595</v>
      </c>
      <c r="D97" s="261">
        <v>746</v>
      </c>
      <c r="E97" s="261"/>
      <c r="F97" s="196" t="s">
        <v>3</v>
      </c>
      <c r="G97" s="196" t="s">
        <v>1168</v>
      </c>
      <c r="H97" s="196" t="s">
        <v>51</v>
      </c>
      <c r="I97" s="196" t="s">
        <v>50</v>
      </c>
      <c r="J97" s="196" t="s">
        <v>574</v>
      </c>
      <c r="K97" s="196" t="s">
        <v>564</v>
      </c>
      <c r="L97" s="218"/>
      <c r="M97" s="218"/>
      <c r="N97" s="218"/>
      <c r="O97" s="219"/>
      <c r="P97" s="197" t="s">
        <v>73</v>
      </c>
      <c r="Q97" s="220">
        <v>25</v>
      </c>
      <c r="R97" s="223">
        <v>115</v>
      </c>
      <c r="S97" s="288">
        <v>98</v>
      </c>
      <c r="T97" s="288">
        <v>98</v>
      </c>
      <c r="U97" s="288">
        <v>98</v>
      </c>
      <c r="V97" s="5"/>
      <c r="W97" s="224">
        <f t="shared" si="4"/>
        <v>0</v>
      </c>
      <c r="X97" s="264">
        <f t="shared" si="5"/>
        <v>0</v>
      </c>
      <c r="Y97" s="198" t="s">
        <v>1172</v>
      </c>
      <c r="Z97" s="199"/>
      <c r="AA97" s="200"/>
      <c r="AB97" s="200"/>
      <c r="AC97" s="169" t="str">
        <f t="shared" si="6"/>
        <v/>
      </c>
    </row>
    <row r="98" spans="2:29" s="170" customFormat="1">
      <c r="B98" s="247"/>
      <c r="C98" s="196"/>
      <c r="D98" s="261">
        <v>1492</v>
      </c>
      <c r="E98" s="261"/>
      <c r="F98" s="196" t="s">
        <v>3</v>
      </c>
      <c r="G98" s="196" t="s">
        <v>1168</v>
      </c>
      <c r="H98" s="196" t="s">
        <v>51</v>
      </c>
      <c r="I98" s="196" t="s">
        <v>50</v>
      </c>
      <c r="J98" s="196" t="s">
        <v>574</v>
      </c>
      <c r="K98" s="196" t="s">
        <v>565</v>
      </c>
      <c r="L98" s="218"/>
      <c r="M98" s="218"/>
      <c r="N98" s="218"/>
      <c r="O98" s="219"/>
      <c r="P98" s="197" t="s">
        <v>73</v>
      </c>
      <c r="Q98" s="220">
        <v>25</v>
      </c>
      <c r="R98" s="223">
        <v>135</v>
      </c>
      <c r="S98" s="288">
        <v>115</v>
      </c>
      <c r="T98" s="288">
        <v>115</v>
      </c>
      <c r="U98" s="288">
        <v>115</v>
      </c>
      <c r="V98" s="5"/>
      <c r="W98" s="224">
        <f t="shared" si="4"/>
        <v>0</v>
      </c>
      <c r="X98" s="264">
        <f t="shared" si="5"/>
        <v>0</v>
      </c>
      <c r="Y98" s="198" t="s">
        <v>1172</v>
      </c>
      <c r="Z98" s="199"/>
      <c r="AA98" s="200"/>
      <c r="AB98" s="200"/>
      <c r="AC98" s="169" t="str">
        <f t="shared" si="6"/>
        <v/>
      </c>
    </row>
    <row r="99" spans="2:29" s="170" customFormat="1">
      <c r="B99" s="247"/>
      <c r="C99" s="196"/>
      <c r="D99" s="261">
        <v>746</v>
      </c>
      <c r="E99" s="261"/>
      <c r="F99" s="196" t="s">
        <v>3</v>
      </c>
      <c r="G99" s="196" t="s">
        <v>1168</v>
      </c>
      <c r="H99" s="196" t="s">
        <v>51</v>
      </c>
      <c r="I99" s="196" t="s">
        <v>50</v>
      </c>
      <c r="J99" s="196" t="s">
        <v>574</v>
      </c>
      <c r="K99" s="196" t="s">
        <v>566</v>
      </c>
      <c r="L99" s="218"/>
      <c r="M99" s="218"/>
      <c r="N99" s="218"/>
      <c r="O99" s="219"/>
      <c r="P99" s="197" t="s">
        <v>73</v>
      </c>
      <c r="Q99" s="220">
        <v>25</v>
      </c>
      <c r="R99" s="223">
        <v>141</v>
      </c>
      <c r="S99" s="288">
        <v>120</v>
      </c>
      <c r="T99" s="288">
        <v>120</v>
      </c>
      <c r="U99" s="288">
        <v>120</v>
      </c>
      <c r="V99" s="5"/>
      <c r="W99" s="224">
        <f t="shared" si="4"/>
        <v>0</v>
      </c>
      <c r="X99" s="264">
        <f t="shared" si="5"/>
        <v>0</v>
      </c>
      <c r="Y99" s="198" t="s">
        <v>1172</v>
      </c>
      <c r="Z99" s="199"/>
      <c r="AA99" s="200"/>
      <c r="AB99" s="200"/>
      <c r="AC99" s="169" t="str">
        <f t="shared" si="6"/>
        <v/>
      </c>
    </row>
    <row r="100" spans="2:29" s="170" customFormat="1">
      <c r="B100" s="247"/>
      <c r="C100" s="196" t="s">
        <v>596</v>
      </c>
      <c r="D100" s="261">
        <v>46</v>
      </c>
      <c r="E100" s="261"/>
      <c r="F100" s="196" t="s">
        <v>3</v>
      </c>
      <c r="G100" s="196" t="s">
        <v>1168</v>
      </c>
      <c r="H100" s="196" t="s">
        <v>51</v>
      </c>
      <c r="I100" s="196" t="s">
        <v>50</v>
      </c>
      <c r="J100" s="196" t="s">
        <v>225</v>
      </c>
      <c r="K100" s="196" t="s">
        <v>564</v>
      </c>
      <c r="L100" s="218"/>
      <c r="M100" s="218"/>
      <c r="N100" s="218"/>
      <c r="O100" s="249"/>
      <c r="P100" s="197" t="s">
        <v>73</v>
      </c>
      <c r="Q100" s="220">
        <v>25</v>
      </c>
      <c r="R100" s="223">
        <v>115</v>
      </c>
      <c r="S100" s="288">
        <v>98</v>
      </c>
      <c r="T100" s="288">
        <v>98</v>
      </c>
      <c r="U100" s="288">
        <v>98</v>
      </c>
      <c r="V100" s="5"/>
      <c r="W100" s="224">
        <f t="shared" si="4"/>
        <v>0</v>
      </c>
      <c r="X100" s="264">
        <f t="shared" si="5"/>
        <v>0</v>
      </c>
      <c r="Y100" s="198" t="s">
        <v>1172</v>
      </c>
      <c r="Z100" s="199"/>
      <c r="AA100" s="200"/>
      <c r="AB100" s="200"/>
      <c r="AC100" s="169" t="str">
        <f t="shared" si="6"/>
        <v/>
      </c>
    </row>
    <row r="101" spans="2:29" s="170" customFormat="1">
      <c r="B101" s="247"/>
      <c r="C101" s="196"/>
      <c r="D101" s="261">
        <v>93</v>
      </c>
      <c r="E101" s="261"/>
      <c r="F101" s="196" t="s">
        <v>3</v>
      </c>
      <c r="G101" s="196" t="s">
        <v>1168</v>
      </c>
      <c r="H101" s="196" t="s">
        <v>51</v>
      </c>
      <c r="I101" s="196" t="s">
        <v>50</v>
      </c>
      <c r="J101" s="196" t="s">
        <v>225</v>
      </c>
      <c r="K101" s="196" t="s">
        <v>565</v>
      </c>
      <c r="L101" s="218"/>
      <c r="M101" s="218"/>
      <c r="N101" s="218"/>
      <c r="O101" s="249"/>
      <c r="P101" s="197" t="s">
        <v>73</v>
      </c>
      <c r="Q101" s="220">
        <v>25</v>
      </c>
      <c r="R101" s="223">
        <v>135</v>
      </c>
      <c r="S101" s="288">
        <v>115</v>
      </c>
      <c r="T101" s="288">
        <v>115</v>
      </c>
      <c r="U101" s="288">
        <v>115</v>
      </c>
      <c r="V101" s="5"/>
      <c r="W101" s="224">
        <f t="shared" si="4"/>
        <v>0</v>
      </c>
      <c r="X101" s="264">
        <f t="shared" si="5"/>
        <v>0</v>
      </c>
      <c r="Y101" s="198" t="s">
        <v>1172</v>
      </c>
      <c r="Z101" s="199"/>
      <c r="AA101" s="200"/>
      <c r="AB101" s="200"/>
      <c r="AC101" s="169" t="str">
        <f t="shared" si="6"/>
        <v/>
      </c>
    </row>
    <row r="102" spans="2:29" s="170" customFormat="1">
      <c r="B102" s="247"/>
      <c r="C102" s="196"/>
      <c r="D102" s="261">
        <v>46</v>
      </c>
      <c r="E102" s="261"/>
      <c r="F102" s="196" t="s">
        <v>3</v>
      </c>
      <c r="G102" s="196" t="s">
        <v>1168</v>
      </c>
      <c r="H102" s="196" t="s">
        <v>51</v>
      </c>
      <c r="I102" s="196" t="s">
        <v>50</v>
      </c>
      <c r="J102" s="196" t="s">
        <v>225</v>
      </c>
      <c r="K102" s="196" t="s">
        <v>566</v>
      </c>
      <c r="L102" s="218"/>
      <c r="M102" s="218"/>
      <c r="N102" s="218"/>
      <c r="O102" s="249"/>
      <c r="P102" s="197" t="s">
        <v>73</v>
      </c>
      <c r="Q102" s="220">
        <v>25</v>
      </c>
      <c r="R102" s="223">
        <v>141</v>
      </c>
      <c r="S102" s="288">
        <v>120</v>
      </c>
      <c r="T102" s="288">
        <v>120</v>
      </c>
      <c r="U102" s="288">
        <v>120</v>
      </c>
      <c r="V102" s="5"/>
      <c r="W102" s="224">
        <f t="shared" si="4"/>
        <v>0</v>
      </c>
      <c r="X102" s="264">
        <f t="shared" si="5"/>
        <v>0</v>
      </c>
      <c r="Y102" s="198" t="s">
        <v>1172</v>
      </c>
      <c r="Z102" s="199"/>
      <c r="AA102" s="200"/>
      <c r="AB102" s="200"/>
      <c r="AC102" s="169" t="str">
        <f t="shared" si="6"/>
        <v/>
      </c>
    </row>
    <row r="103" spans="2:29" s="165" customFormat="1" ht="18" customHeight="1">
      <c r="B103" s="246"/>
      <c r="C103" s="166" t="s">
        <v>72</v>
      </c>
      <c r="D103" s="215"/>
      <c r="E103" s="215"/>
      <c r="F103" s="278"/>
      <c r="G103" s="287" t="s">
        <v>1167</v>
      </c>
      <c r="H103" s="273"/>
      <c r="I103" s="271"/>
      <c r="J103" s="271"/>
      <c r="K103" s="272"/>
      <c r="L103" s="272"/>
      <c r="M103" s="272"/>
      <c r="N103" s="271"/>
      <c r="O103" s="271"/>
      <c r="P103" s="191"/>
      <c r="Q103" s="192"/>
      <c r="R103" s="193"/>
      <c r="S103" s="193"/>
      <c r="T103" s="193"/>
      <c r="U103" s="193"/>
      <c r="V103" s="4"/>
      <c r="W103" s="193"/>
      <c r="X103" s="193"/>
      <c r="Y103" s="193"/>
      <c r="Z103" s="194"/>
      <c r="AA103" s="194"/>
      <c r="AB103" s="195"/>
      <c r="AC103" s="163"/>
    </row>
    <row r="104" spans="2:29" s="170" customFormat="1">
      <c r="B104" s="247"/>
      <c r="C104" s="196" t="s">
        <v>756</v>
      </c>
      <c r="D104" s="298">
        <v>465</v>
      </c>
      <c r="E104" s="298"/>
      <c r="F104" s="196" t="s">
        <v>3</v>
      </c>
      <c r="G104" s="196" t="s">
        <v>1169</v>
      </c>
      <c r="H104" s="196" t="s">
        <v>597</v>
      </c>
      <c r="I104" s="196" t="s">
        <v>598</v>
      </c>
      <c r="J104" s="196" t="s">
        <v>599</v>
      </c>
      <c r="K104" s="293" t="s">
        <v>403</v>
      </c>
      <c r="L104" s="218"/>
      <c r="M104" s="294"/>
      <c r="N104" s="295"/>
      <c r="O104" s="296"/>
      <c r="P104" s="197" t="s">
        <v>73</v>
      </c>
      <c r="Q104" s="220">
        <v>25</v>
      </c>
      <c r="R104" s="223">
        <v>87</v>
      </c>
      <c r="S104" s="288">
        <v>84</v>
      </c>
      <c r="T104" s="288">
        <v>79</v>
      </c>
      <c r="U104" s="288">
        <v>75</v>
      </c>
      <c r="V104" s="5"/>
      <c r="W104" s="224">
        <f t="shared" ref="W104:W167" si="7">R104*V104</f>
        <v>0</v>
      </c>
      <c r="X104" s="264">
        <f t="shared" ref="X104:X167" si="8">IF(S104&lt;&gt;"",IF(AND($W$22&gt;=200000,V104&gt;=20),V104*U104,IF(AND($W$22&gt;=200000,V104&lt;20),V104*T104,IF(AND($W$22&lt;200000,V104&gt;=20),V104*S104,V104*R104))),IF($W$22&gt;=200000,V104*T104,V104*R104))</f>
        <v>0</v>
      </c>
      <c r="Y104" s="198" t="s">
        <v>1172</v>
      </c>
      <c r="Z104" s="199"/>
      <c r="AA104" s="200"/>
      <c r="AB104" s="200"/>
      <c r="AC104" s="169" t="str">
        <f t="shared" ref="AC104:AC167" si="9">IF(V104/Q104=0,"",IF(MOD(V104,Q104)&gt;0,"ОШИБКА!!! неверная кратность на сорт",""))</f>
        <v/>
      </c>
    </row>
    <row r="105" spans="2:29" s="170" customFormat="1">
      <c r="B105" s="247"/>
      <c r="C105" s="196" t="s">
        <v>404</v>
      </c>
      <c r="D105" s="298">
        <v>18</v>
      </c>
      <c r="E105" s="298"/>
      <c r="F105" s="196" t="s">
        <v>3</v>
      </c>
      <c r="G105" s="196" t="s">
        <v>1169</v>
      </c>
      <c r="H105" s="196" t="s">
        <v>597</v>
      </c>
      <c r="I105" s="196" t="s">
        <v>598</v>
      </c>
      <c r="J105" s="196" t="s">
        <v>436</v>
      </c>
      <c r="K105" s="293" t="s">
        <v>403</v>
      </c>
      <c r="L105" s="218"/>
      <c r="M105" s="294"/>
      <c r="N105" s="295"/>
      <c r="O105" s="296"/>
      <c r="P105" s="197" t="s">
        <v>73</v>
      </c>
      <c r="Q105" s="220">
        <v>25</v>
      </c>
      <c r="R105" s="223">
        <v>87</v>
      </c>
      <c r="S105" s="288">
        <v>84</v>
      </c>
      <c r="T105" s="288">
        <v>79</v>
      </c>
      <c r="U105" s="288">
        <v>75</v>
      </c>
      <c r="V105" s="5"/>
      <c r="W105" s="224">
        <f t="shared" si="7"/>
        <v>0</v>
      </c>
      <c r="X105" s="264">
        <f t="shared" si="8"/>
        <v>0</v>
      </c>
      <c r="Y105" s="198" t="s">
        <v>1172</v>
      </c>
      <c r="Z105" s="199"/>
      <c r="AA105" s="200"/>
      <c r="AB105" s="200"/>
      <c r="AC105" s="169" t="str">
        <f t="shared" si="9"/>
        <v/>
      </c>
    </row>
    <row r="106" spans="2:29" s="170" customFormat="1">
      <c r="B106" s="247"/>
      <c r="C106" s="196" t="s">
        <v>757</v>
      </c>
      <c r="D106" s="298">
        <v>657</v>
      </c>
      <c r="E106" s="298"/>
      <c r="F106" s="196" t="s">
        <v>3</v>
      </c>
      <c r="G106" s="196" t="s">
        <v>1169</v>
      </c>
      <c r="H106" s="196" t="s">
        <v>158</v>
      </c>
      <c r="I106" s="196" t="s">
        <v>157</v>
      </c>
      <c r="J106" s="196" t="s">
        <v>159</v>
      </c>
      <c r="K106" s="293" t="s">
        <v>403</v>
      </c>
      <c r="L106" s="218"/>
      <c r="M106" s="294"/>
      <c r="N106" s="295"/>
      <c r="O106" s="296"/>
      <c r="P106" s="197" t="s">
        <v>73</v>
      </c>
      <c r="Q106" s="220">
        <v>25</v>
      </c>
      <c r="R106" s="223">
        <v>87</v>
      </c>
      <c r="S106" s="288">
        <v>84</v>
      </c>
      <c r="T106" s="288">
        <v>79</v>
      </c>
      <c r="U106" s="288">
        <v>75</v>
      </c>
      <c r="V106" s="5"/>
      <c r="W106" s="224">
        <f t="shared" si="7"/>
        <v>0</v>
      </c>
      <c r="X106" s="264">
        <f t="shared" si="8"/>
        <v>0</v>
      </c>
      <c r="Y106" s="198" t="s">
        <v>1172</v>
      </c>
      <c r="Z106" s="199"/>
      <c r="AA106" s="200"/>
      <c r="AB106" s="200"/>
      <c r="AC106" s="169" t="str">
        <f t="shared" si="9"/>
        <v/>
      </c>
    </row>
    <row r="107" spans="2:29" s="170" customFormat="1">
      <c r="B107" s="247"/>
      <c r="C107" s="196" t="s">
        <v>758</v>
      </c>
      <c r="D107" s="298">
        <v>315</v>
      </c>
      <c r="E107" s="298"/>
      <c r="F107" s="196" t="s">
        <v>3</v>
      </c>
      <c r="G107" s="196" t="s">
        <v>1169</v>
      </c>
      <c r="H107" s="196" t="s">
        <v>453</v>
      </c>
      <c r="I107" s="196" t="s">
        <v>452</v>
      </c>
      <c r="J107" s="196" t="s">
        <v>600</v>
      </c>
      <c r="K107" s="293" t="s">
        <v>403</v>
      </c>
      <c r="L107" s="218"/>
      <c r="M107" s="294"/>
      <c r="N107" s="295"/>
      <c r="O107" s="296"/>
      <c r="P107" s="197" t="s">
        <v>73</v>
      </c>
      <c r="Q107" s="220">
        <v>25</v>
      </c>
      <c r="R107" s="223">
        <v>87</v>
      </c>
      <c r="S107" s="288">
        <v>84</v>
      </c>
      <c r="T107" s="288">
        <v>79</v>
      </c>
      <c r="U107" s="288">
        <v>75</v>
      </c>
      <c r="V107" s="5"/>
      <c r="W107" s="224">
        <f t="shared" si="7"/>
        <v>0</v>
      </c>
      <c r="X107" s="264">
        <f t="shared" si="8"/>
        <v>0</v>
      </c>
      <c r="Y107" s="198" t="s">
        <v>1172</v>
      </c>
      <c r="Z107" s="199"/>
      <c r="AA107" s="200"/>
      <c r="AB107" s="200"/>
      <c r="AC107" s="169" t="str">
        <f t="shared" si="9"/>
        <v/>
      </c>
    </row>
    <row r="108" spans="2:29" s="170" customFormat="1">
      <c r="B108" s="247"/>
      <c r="C108" s="196" t="s">
        <v>759</v>
      </c>
      <c r="D108" s="298">
        <v>435</v>
      </c>
      <c r="E108" s="298"/>
      <c r="F108" s="196" t="s">
        <v>3</v>
      </c>
      <c r="G108" s="196" t="s">
        <v>1169</v>
      </c>
      <c r="H108" s="196" t="s">
        <v>453</v>
      </c>
      <c r="I108" s="196" t="s">
        <v>452</v>
      </c>
      <c r="J108" s="196" t="s">
        <v>455</v>
      </c>
      <c r="K108" s="293" t="s">
        <v>403</v>
      </c>
      <c r="L108" s="218"/>
      <c r="M108" s="294"/>
      <c r="N108" s="295"/>
      <c r="O108" s="296"/>
      <c r="P108" s="197" t="s">
        <v>73</v>
      </c>
      <c r="Q108" s="220">
        <v>25</v>
      </c>
      <c r="R108" s="223">
        <v>170</v>
      </c>
      <c r="S108" s="288">
        <v>164</v>
      </c>
      <c r="T108" s="288">
        <v>154</v>
      </c>
      <c r="U108" s="288">
        <v>145</v>
      </c>
      <c r="V108" s="5"/>
      <c r="W108" s="224">
        <f t="shared" si="7"/>
        <v>0</v>
      </c>
      <c r="X108" s="264">
        <f t="shared" si="8"/>
        <v>0</v>
      </c>
      <c r="Y108" s="198" t="s">
        <v>1172</v>
      </c>
      <c r="Z108" s="199"/>
      <c r="AA108" s="200"/>
      <c r="AB108" s="200"/>
      <c r="AC108" s="169" t="str">
        <f t="shared" si="9"/>
        <v/>
      </c>
    </row>
    <row r="109" spans="2:29" s="170" customFormat="1">
      <c r="B109" s="247"/>
      <c r="C109" s="196" t="s">
        <v>760</v>
      </c>
      <c r="D109" s="298">
        <v>2523</v>
      </c>
      <c r="E109" s="298"/>
      <c r="F109" s="196" t="s">
        <v>3</v>
      </c>
      <c r="G109" s="196" t="s">
        <v>1169</v>
      </c>
      <c r="H109" s="196" t="s">
        <v>453</v>
      </c>
      <c r="I109" s="196" t="s">
        <v>452</v>
      </c>
      <c r="J109" s="196" t="s">
        <v>601</v>
      </c>
      <c r="K109" s="293" t="s">
        <v>403</v>
      </c>
      <c r="L109" s="218"/>
      <c r="M109" s="294"/>
      <c r="N109" s="295"/>
      <c r="O109" s="296"/>
      <c r="P109" s="197" t="s">
        <v>73</v>
      </c>
      <c r="Q109" s="220">
        <v>25</v>
      </c>
      <c r="R109" s="223">
        <v>87</v>
      </c>
      <c r="S109" s="288">
        <v>84</v>
      </c>
      <c r="T109" s="288">
        <v>79</v>
      </c>
      <c r="U109" s="288">
        <v>75</v>
      </c>
      <c r="V109" s="5"/>
      <c r="W109" s="224">
        <f t="shared" si="7"/>
        <v>0</v>
      </c>
      <c r="X109" s="264">
        <f t="shared" si="8"/>
        <v>0</v>
      </c>
      <c r="Y109" s="198" t="s">
        <v>1172</v>
      </c>
      <c r="Z109" s="199"/>
      <c r="AA109" s="200"/>
      <c r="AB109" s="200"/>
      <c r="AC109" s="169" t="str">
        <f t="shared" si="9"/>
        <v/>
      </c>
    </row>
    <row r="110" spans="2:29" s="170" customFormat="1">
      <c r="B110" s="247"/>
      <c r="C110" s="196" t="s">
        <v>761</v>
      </c>
      <c r="D110" s="298">
        <v>1188</v>
      </c>
      <c r="E110" s="298"/>
      <c r="F110" s="196" t="s">
        <v>3</v>
      </c>
      <c r="G110" s="196" t="s">
        <v>1169</v>
      </c>
      <c r="H110" s="196" t="s">
        <v>453</v>
      </c>
      <c r="I110" s="196" t="s">
        <v>452</v>
      </c>
      <c r="J110" s="196" t="s">
        <v>293</v>
      </c>
      <c r="K110" s="293" t="s">
        <v>403</v>
      </c>
      <c r="L110" s="218"/>
      <c r="M110" s="294"/>
      <c r="N110" s="295"/>
      <c r="O110" s="296"/>
      <c r="P110" s="197" t="s">
        <v>73</v>
      </c>
      <c r="Q110" s="220">
        <v>25</v>
      </c>
      <c r="R110" s="223">
        <v>87</v>
      </c>
      <c r="S110" s="288">
        <v>84</v>
      </c>
      <c r="T110" s="288">
        <v>79</v>
      </c>
      <c r="U110" s="288">
        <v>75</v>
      </c>
      <c r="V110" s="5"/>
      <c r="W110" s="224">
        <f t="shared" si="7"/>
        <v>0</v>
      </c>
      <c r="X110" s="264">
        <f t="shared" si="8"/>
        <v>0</v>
      </c>
      <c r="Y110" s="198" t="s">
        <v>1172</v>
      </c>
      <c r="Z110" s="199"/>
      <c r="AA110" s="200"/>
      <c r="AB110" s="200"/>
      <c r="AC110" s="169" t="str">
        <f t="shared" si="9"/>
        <v/>
      </c>
    </row>
    <row r="111" spans="2:29" s="170" customFormat="1">
      <c r="B111" s="247"/>
      <c r="C111" s="196" t="s">
        <v>762</v>
      </c>
      <c r="D111" s="298">
        <v>1188</v>
      </c>
      <c r="E111" s="298"/>
      <c r="F111" s="196" t="s">
        <v>3</v>
      </c>
      <c r="G111" s="196" t="s">
        <v>1169</v>
      </c>
      <c r="H111" s="196" t="s">
        <v>453</v>
      </c>
      <c r="I111" s="196" t="s">
        <v>452</v>
      </c>
      <c r="J111" s="196" t="s">
        <v>175</v>
      </c>
      <c r="K111" s="293" t="s">
        <v>403</v>
      </c>
      <c r="L111" s="218"/>
      <c r="M111" s="294"/>
      <c r="N111" s="295"/>
      <c r="O111" s="296"/>
      <c r="P111" s="197" t="s">
        <v>73</v>
      </c>
      <c r="Q111" s="220">
        <v>25</v>
      </c>
      <c r="R111" s="223">
        <v>87</v>
      </c>
      <c r="S111" s="288">
        <v>84</v>
      </c>
      <c r="T111" s="288">
        <v>79</v>
      </c>
      <c r="U111" s="288">
        <v>75</v>
      </c>
      <c r="V111" s="5"/>
      <c r="W111" s="224">
        <f t="shared" si="7"/>
        <v>0</v>
      </c>
      <c r="X111" s="264">
        <f t="shared" si="8"/>
        <v>0</v>
      </c>
      <c r="Y111" s="198" t="s">
        <v>1172</v>
      </c>
      <c r="Z111" s="199"/>
      <c r="AA111" s="200"/>
      <c r="AB111" s="200"/>
      <c r="AC111" s="169" t="str">
        <f t="shared" si="9"/>
        <v/>
      </c>
    </row>
    <row r="112" spans="2:29" s="170" customFormat="1">
      <c r="B112" s="247"/>
      <c r="C112" s="196" t="s">
        <v>405</v>
      </c>
      <c r="D112" s="298">
        <v>1524</v>
      </c>
      <c r="E112" s="298"/>
      <c r="F112" s="196" t="s">
        <v>3</v>
      </c>
      <c r="G112" s="196" t="s">
        <v>1169</v>
      </c>
      <c r="H112" s="196" t="s">
        <v>453</v>
      </c>
      <c r="I112" s="196" t="s">
        <v>452</v>
      </c>
      <c r="J112" s="196" t="s">
        <v>454</v>
      </c>
      <c r="K112" s="293" t="s">
        <v>403</v>
      </c>
      <c r="L112" s="218"/>
      <c r="M112" s="294"/>
      <c r="N112" s="295"/>
      <c r="O112" s="296"/>
      <c r="P112" s="197" t="s">
        <v>73</v>
      </c>
      <c r="Q112" s="220">
        <v>25</v>
      </c>
      <c r="R112" s="223">
        <v>87</v>
      </c>
      <c r="S112" s="288">
        <v>84</v>
      </c>
      <c r="T112" s="288">
        <v>79</v>
      </c>
      <c r="U112" s="288">
        <v>75</v>
      </c>
      <c r="V112" s="5"/>
      <c r="W112" s="224">
        <f t="shared" si="7"/>
        <v>0</v>
      </c>
      <c r="X112" s="264">
        <f t="shared" si="8"/>
        <v>0</v>
      </c>
      <c r="Y112" s="198" t="s">
        <v>1172</v>
      </c>
      <c r="Z112" s="199"/>
      <c r="AA112" s="200"/>
      <c r="AB112" s="200"/>
      <c r="AC112" s="169" t="str">
        <f t="shared" si="9"/>
        <v/>
      </c>
    </row>
    <row r="113" spans="2:29" s="170" customFormat="1">
      <c r="B113" s="247"/>
      <c r="C113" s="196" t="s">
        <v>406</v>
      </c>
      <c r="D113" s="298">
        <v>1551</v>
      </c>
      <c r="E113" s="298"/>
      <c r="F113" s="196" t="s">
        <v>3</v>
      </c>
      <c r="G113" s="196" t="s">
        <v>1169</v>
      </c>
      <c r="H113" s="196" t="s">
        <v>453</v>
      </c>
      <c r="I113" s="196" t="s">
        <v>452</v>
      </c>
      <c r="J113" s="196" t="s">
        <v>169</v>
      </c>
      <c r="K113" s="293" t="s">
        <v>403</v>
      </c>
      <c r="L113" s="218"/>
      <c r="M113" s="294"/>
      <c r="N113" s="295"/>
      <c r="O113" s="296"/>
      <c r="P113" s="197" t="s">
        <v>73</v>
      </c>
      <c r="Q113" s="220">
        <v>25</v>
      </c>
      <c r="R113" s="223">
        <v>128</v>
      </c>
      <c r="S113" s="288">
        <v>124</v>
      </c>
      <c r="T113" s="288">
        <v>117</v>
      </c>
      <c r="U113" s="288">
        <v>110</v>
      </c>
      <c r="V113" s="5"/>
      <c r="W113" s="224">
        <f t="shared" si="7"/>
        <v>0</v>
      </c>
      <c r="X113" s="264">
        <f t="shared" si="8"/>
        <v>0</v>
      </c>
      <c r="Y113" s="198" t="s">
        <v>1172</v>
      </c>
      <c r="Z113" s="199"/>
      <c r="AA113" s="200"/>
      <c r="AB113" s="200"/>
      <c r="AC113" s="169" t="str">
        <f t="shared" si="9"/>
        <v/>
      </c>
    </row>
    <row r="114" spans="2:29" s="170" customFormat="1">
      <c r="B114" s="247"/>
      <c r="C114" s="196" t="s">
        <v>407</v>
      </c>
      <c r="D114" s="298">
        <v>825</v>
      </c>
      <c r="E114" s="298"/>
      <c r="F114" s="196" t="s">
        <v>3</v>
      </c>
      <c r="G114" s="196" t="s">
        <v>1169</v>
      </c>
      <c r="H114" s="196" t="s">
        <v>602</v>
      </c>
      <c r="I114" s="196" t="s">
        <v>160</v>
      </c>
      <c r="J114" s="196" t="s">
        <v>447</v>
      </c>
      <c r="K114" s="293" t="s">
        <v>403</v>
      </c>
      <c r="L114" s="218"/>
      <c r="M114" s="294"/>
      <c r="N114" s="295"/>
      <c r="O114" s="296"/>
      <c r="P114" s="197" t="s">
        <v>73</v>
      </c>
      <c r="Q114" s="220">
        <v>25</v>
      </c>
      <c r="R114" s="223">
        <v>128</v>
      </c>
      <c r="S114" s="288">
        <v>124</v>
      </c>
      <c r="T114" s="288">
        <v>117</v>
      </c>
      <c r="U114" s="288">
        <v>110</v>
      </c>
      <c r="V114" s="5"/>
      <c r="W114" s="224">
        <f t="shared" si="7"/>
        <v>0</v>
      </c>
      <c r="X114" s="264">
        <f t="shared" si="8"/>
        <v>0</v>
      </c>
      <c r="Y114" s="198" t="s">
        <v>1172</v>
      </c>
      <c r="Z114" s="199"/>
      <c r="AA114" s="200"/>
      <c r="AB114" s="200"/>
      <c r="AC114" s="169" t="str">
        <f t="shared" si="9"/>
        <v/>
      </c>
    </row>
    <row r="115" spans="2:29" s="170" customFormat="1">
      <c r="B115" s="247"/>
      <c r="C115" s="196" t="s">
        <v>763</v>
      </c>
      <c r="D115" s="298">
        <v>1146</v>
      </c>
      <c r="E115" s="298"/>
      <c r="F115" s="196" t="s">
        <v>3</v>
      </c>
      <c r="G115" s="196" t="s">
        <v>1169</v>
      </c>
      <c r="H115" s="196" t="s">
        <v>602</v>
      </c>
      <c r="I115" s="196" t="s">
        <v>160</v>
      </c>
      <c r="J115" s="196" t="s">
        <v>161</v>
      </c>
      <c r="K115" s="293" t="s">
        <v>403</v>
      </c>
      <c r="L115" s="218"/>
      <c r="M115" s="294"/>
      <c r="N115" s="295"/>
      <c r="O115" s="296"/>
      <c r="P115" s="197" t="s">
        <v>73</v>
      </c>
      <c r="Q115" s="220">
        <v>25</v>
      </c>
      <c r="R115" s="223">
        <v>87</v>
      </c>
      <c r="S115" s="288">
        <v>84</v>
      </c>
      <c r="T115" s="288">
        <v>79</v>
      </c>
      <c r="U115" s="288">
        <v>75</v>
      </c>
      <c r="V115" s="5"/>
      <c r="W115" s="224">
        <f t="shared" si="7"/>
        <v>0</v>
      </c>
      <c r="X115" s="264">
        <f t="shared" si="8"/>
        <v>0</v>
      </c>
      <c r="Y115" s="198" t="s">
        <v>1172</v>
      </c>
      <c r="Z115" s="199"/>
      <c r="AA115" s="200"/>
      <c r="AB115" s="200"/>
      <c r="AC115" s="169" t="str">
        <f t="shared" si="9"/>
        <v/>
      </c>
    </row>
    <row r="116" spans="2:29" s="170" customFormat="1">
      <c r="B116" s="247"/>
      <c r="C116" s="196" t="s">
        <v>764</v>
      </c>
      <c r="D116" s="298">
        <v>450</v>
      </c>
      <c r="E116" s="298"/>
      <c r="F116" s="196" t="s">
        <v>3</v>
      </c>
      <c r="G116" s="196" t="s">
        <v>1169</v>
      </c>
      <c r="H116" s="196" t="s">
        <v>602</v>
      </c>
      <c r="I116" s="196" t="s">
        <v>160</v>
      </c>
      <c r="J116" s="196" t="s">
        <v>603</v>
      </c>
      <c r="K116" s="293" t="s">
        <v>403</v>
      </c>
      <c r="L116" s="218"/>
      <c r="M116" s="294"/>
      <c r="N116" s="295"/>
      <c r="O116" s="296"/>
      <c r="P116" s="197" t="s">
        <v>73</v>
      </c>
      <c r="Q116" s="220">
        <v>25</v>
      </c>
      <c r="R116" s="223">
        <v>87</v>
      </c>
      <c r="S116" s="288">
        <v>84</v>
      </c>
      <c r="T116" s="288">
        <v>79</v>
      </c>
      <c r="U116" s="288">
        <v>75</v>
      </c>
      <c r="V116" s="5"/>
      <c r="W116" s="224">
        <f t="shared" si="7"/>
        <v>0</v>
      </c>
      <c r="X116" s="264">
        <f t="shared" si="8"/>
        <v>0</v>
      </c>
      <c r="Y116" s="198" t="s">
        <v>1172</v>
      </c>
      <c r="Z116" s="199"/>
      <c r="AA116" s="200"/>
      <c r="AB116" s="200"/>
      <c r="AC116" s="169" t="str">
        <f t="shared" si="9"/>
        <v/>
      </c>
    </row>
    <row r="117" spans="2:29" s="170" customFormat="1">
      <c r="B117" s="247"/>
      <c r="C117" s="196" t="s">
        <v>408</v>
      </c>
      <c r="D117" s="298">
        <v>1101</v>
      </c>
      <c r="E117" s="298"/>
      <c r="F117" s="196" t="s">
        <v>3</v>
      </c>
      <c r="G117" s="196" t="s">
        <v>1169</v>
      </c>
      <c r="H117" s="196" t="s">
        <v>602</v>
      </c>
      <c r="I117" s="196" t="s">
        <v>160</v>
      </c>
      <c r="J117" s="196" t="s">
        <v>446</v>
      </c>
      <c r="K117" s="293" t="s">
        <v>403</v>
      </c>
      <c r="L117" s="218"/>
      <c r="M117" s="294"/>
      <c r="N117" s="295"/>
      <c r="O117" s="296"/>
      <c r="P117" s="197" t="s">
        <v>73</v>
      </c>
      <c r="Q117" s="220">
        <v>25</v>
      </c>
      <c r="R117" s="223">
        <v>128</v>
      </c>
      <c r="S117" s="288">
        <v>124</v>
      </c>
      <c r="T117" s="288">
        <v>117</v>
      </c>
      <c r="U117" s="288">
        <v>110</v>
      </c>
      <c r="V117" s="5"/>
      <c r="W117" s="224">
        <f t="shared" si="7"/>
        <v>0</v>
      </c>
      <c r="X117" s="264">
        <f t="shared" si="8"/>
        <v>0</v>
      </c>
      <c r="Y117" s="198" t="s">
        <v>1172</v>
      </c>
      <c r="Z117" s="199"/>
      <c r="AA117" s="200"/>
      <c r="AB117" s="200"/>
      <c r="AC117" s="169" t="str">
        <f t="shared" si="9"/>
        <v/>
      </c>
    </row>
    <row r="118" spans="2:29" s="170" customFormat="1">
      <c r="B118" s="247"/>
      <c r="C118" s="196" t="s">
        <v>765</v>
      </c>
      <c r="D118" s="298">
        <v>3573</v>
      </c>
      <c r="E118" s="298"/>
      <c r="F118" s="196" t="s">
        <v>3</v>
      </c>
      <c r="G118" s="196" t="s">
        <v>1169</v>
      </c>
      <c r="H118" s="196" t="s">
        <v>602</v>
      </c>
      <c r="I118" s="196" t="s">
        <v>160</v>
      </c>
      <c r="J118" s="196" t="s">
        <v>162</v>
      </c>
      <c r="K118" s="293" t="s">
        <v>403</v>
      </c>
      <c r="L118" s="218"/>
      <c r="M118" s="294"/>
      <c r="N118" s="295"/>
      <c r="O118" s="296"/>
      <c r="P118" s="197" t="s">
        <v>73</v>
      </c>
      <c r="Q118" s="220">
        <v>25</v>
      </c>
      <c r="R118" s="223">
        <v>87</v>
      </c>
      <c r="S118" s="288">
        <v>84</v>
      </c>
      <c r="T118" s="288">
        <v>79</v>
      </c>
      <c r="U118" s="288">
        <v>75</v>
      </c>
      <c r="V118" s="5"/>
      <c r="W118" s="224">
        <f t="shared" si="7"/>
        <v>0</v>
      </c>
      <c r="X118" s="264">
        <f t="shared" si="8"/>
        <v>0</v>
      </c>
      <c r="Y118" s="198" t="s">
        <v>1172</v>
      </c>
      <c r="Z118" s="199"/>
      <c r="AA118" s="200"/>
      <c r="AB118" s="200"/>
      <c r="AC118" s="169" t="str">
        <f t="shared" si="9"/>
        <v/>
      </c>
    </row>
    <row r="119" spans="2:29" s="170" customFormat="1">
      <c r="B119" s="247"/>
      <c r="C119" s="196" t="s">
        <v>766</v>
      </c>
      <c r="D119" s="298">
        <v>396</v>
      </c>
      <c r="E119" s="298"/>
      <c r="F119" s="196" t="s">
        <v>3</v>
      </c>
      <c r="G119" s="196" t="s">
        <v>1169</v>
      </c>
      <c r="H119" s="196" t="s">
        <v>602</v>
      </c>
      <c r="I119" s="196" t="s">
        <v>160</v>
      </c>
      <c r="J119" s="196" t="s">
        <v>600</v>
      </c>
      <c r="K119" s="293" t="s">
        <v>403</v>
      </c>
      <c r="L119" s="218"/>
      <c r="M119" s="294"/>
      <c r="N119" s="295"/>
      <c r="O119" s="296"/>
      <c r="P119" s="197" t="s">
        <v>73</v>
      </c>
      <c r="Q119" s="220">
        <v>25</v>
      </c>
      <c r="R119" s="223">
        <v>87</v>
      </c>
      <c r="S119" s="288">
        <v>84</v>
      </c>
      <c r="T119" s="288">
        <v>79</v>
      </c>
      <c r="U119" s="288">
        <v>75</v>
      </c>
      <c r="V119" s="5"/>
      <c r="W119" s="224">
        <f t="shared" si="7"/>
        <v>0</v>
      </c>
      <c r="X119" s="264">
        <f t="shared" si="8"/>
        <v>0</v>
      </c>
      <c r="Y119" s="198" t="s">
        <v>1172</v>
      </c>
      <c r="Z119" s="199"/>
      <c r="AA119" s="200"/>
      <c r="AB119" s="200"/>
      <c r="AC119" s="169" t="str">
        <f t="shared" si="9"/>
        <v/>
      </c>
    </row>
    <row r="120" spans="2:29" s="170" customFormat="1">
      <c r="B120" s="247"/>
      <c r="C120" s="196" t="s">
        <v>767</v>
      </c>
      <c r="D120" s="298">
        <v>639</v>
      </c>
      <c r="E120" s="298"/>
      <c r="F120" s="196" t="s">
        <v>3</v>
      </c>
      <c r="G120" s="196" t="s">
        <v>1169</v>
      </c>
      <c r="H120" s="196" t="s">
        <v>602</v>
      </c>
      <c r="I120" s="196" t="s">
        <v>160</v>
      </c>
      <c r="J120" s="196" t="s">
        <v>163</v>
      </c>
      <c r="K120" s="293" t="s">
        <v>403</v>
      </c>
      <c r="L120" s="218"/>
      <c r="M120" s="294"/>
      <c r="N120" s="295"/>
      <c r="O120" s="296"/>
      <c r="P120" s="197" t="s">
        <v>73</v>
      </c>
      <c r="Q120" s="220">
        <v>25</v>
      </c>
      <c r="R120" s="223">
        <v>87</v>
      </c>
      <c r="S120" s="288">
        <v>84</v>
      </c>
      <c r="T120" s="288">
        <v>79</v>
      </c>
      <c r="U120" s="288">
        <v>75</v>
      </c>
      <c r="V120" s="5"/>
      <c r="W120" s="224">
        <f t="shared" si="7"/>
        <v>0</v>
      </c>
      <c r="X120" s="264">
        <f t="shared" si="8"/>
        <v>0</v>
      </c>
      <c r="Y120" s="198" t="s">
        <v>1172</v>
      </c>
      <c r="Z120" s="199"/>
      <c r="AA120" s="200"/>
      <c r="AB120" s="200"/>
      <c r="AC120" s="169" t="str">
        <f t="shared" si="9"/>
        <v/>
      </c>
    </row>
    <row r="121" spans="2:29" s="170" customFormat="1">
      <c r="B121" s="247"/>
      <c r="C121" s="196" t="s">
        <v>768</v>
      </c>
      <c r="D121" s="298">
        <v>429</v>
      </c>
      <c r="E121" s="298"/>
      <c r="F121" s="196" t="s">
        <v>3</v>
      </c>
      <c r="G121" s="196" t="s">
        <v>1169</v>
      </c>
      <c r="H121" s="196" t="s">
        <v>602</v>
      </c>
      <c r="I121" s="196" t="s">
        <v>160</v>
      </c>
      <c r="J121" s="196" t="s">
        <v>604</v>
      </c>
      <c r="K121" s="293" t="s">
        <v>403</v>
      </c>
      <c r="L121" s="218"/>
      <c r="M121" s="294"/>
      <c r="N121" s="295"/>
      <c r="O121" s="296"/>
      <c r="P121" s="197" t="s">
        <v>73</v>
      </c>
      <c r="Q121" s="220">
        <v>25</v>
      </c>
      <c r="R121" s="223">
        <v>87</v>
      </c>
      <c r="S121" s="288">
        <v>84</v>
      </c>
      <c r="T121" s="288">
        <v>79</v>
      </c>
      <c r="U121" s="288">
        <v>75</v>
      </c>
      <c r="V121" s="5"/>
      <c r="W121" s="224">
        <f t="shared" si="7"/>
        <v>0</v>
      </c>
      <c r="X121" s="264">
        <f t="shared" si="8"/>
        <v>0</v>
      </c>
      <c r="Y121" s="198" t="s">
        <v>1172</v>
      </c>
      <c r="Z121" s="199"/>
      <c r="AA121" s="200"/>
      <c r="AB121" s="200"/>
      <c r="AC121" s="169" t="str">
        <f t="shared" si="9"/>
        <v/>
      </c>
    </row>
    <row r="122" spans="2:29" s="170" customFormat="1">
      <c r="B122" s="247"/>
      <c r="C122" s="196" t="s">
        <v>769</v>
      </c>
      <c r="D122" s="298">
        <v>255</v>
      </c>
      <c r="E122" s="298"/>
      <c r="F122" s="196" t="s">
        <v>3</v>
      </c>
      <c r="G122" s="196" t="s">
        <v>1169</v>
      </c>
      <c r="H122" s="196" t="s">
        <v>602</v>
      </c>
      <c r="I122" s="196" t="s">
        <v>160</v>
      </c>
      <c r="J122" s="196" t="s">
        <v>164</v>
      </c>
      <c r="K122" s="293" t="s">
        <v>403</v>
      </c>
      <c r="L122" s="218"/>
      <c r="M122" s="294"/>
      <c r="N122" s="295"/>
      <c r="O122" s="296"/>
      <c r="P122" s="197" t="s">
        <v>73</v>
      </c>
      <c r="Q122" s="220">
        <v>25</v>
      </c>
      <c r="R122" s="223">
        <v>87</v>
      </c>
      <c r="S122" s="288">
        <v>84</v>
      </c>
      <c r="T122" s="288">
        <v>79</v>
      </c>
      <c r="U122" s="288">
        <v>75</v>
      </c>
      <c r="V122" s="5"/>
      <c r="W122" s="224">
        <f t="shared" si="7"/>
        <v>0</v>
      </c>
      <c r="X122" s="264">
        <f t="shared" si="8"/>
        <v>0</v>
      </c>
      <c r="Y122" s="198" t="s">
        <v>1172</v>
      </c>
      <c r="Z122" s="199"/>
      <c r="AA122" s="200"/>
      <c r="AB122" s="200"/>
      <c r="AC122" s="169" t="str">
        <f t="shared" si="9"/>
        <v/>
      </c>
    </row>
    <row r="123" spans="2:29" s="170" customFormat="1">
      <c r="B123" s="247"/>
      <c r="C123" s="196" t="s">
        <v>409</v>
      </c>
      <c r="D123" s="298">
        <v>300</v>
      </c>
      <c r="E123" s="298"/>
      <c r="F123" s="196" t="s">
        <v>3</v>
      </c>
      <c r="G123" s="196" t="s">
        <v>1169</v>
      </c>
      <c r="H123" s="196" t="s">
        <v>602</v>
      </c>
      <c r="I123" s="196" t="s">
        <v>160</v>
      </c>
      <c r="J123" s="196" t="s">
        <v>448</v>
      </c>
      <c r="K123" s="293" t="s">
        <v>403</v>
      </c>
      <c r="L123" s="218"/>
      <c r="M123" s="294"/>
      <c r="N123" s="295"/>
      <c r="O123" s="296"/>
      <c r="P123" s="197" t="s">
        <v>73</v>
      </c>
      <c r="Q123" s="220">
        <v>25</v>
      </c>
      <c r="R123" s="223">
        <v>128</v>
      </c>
      <c r="S123" s="288">
        <v>124</v>
      </c>
      <c r="T123" s="288">
        <v>117</v>
      </c>
      <c r="U123" s="288">
        <v>110</v>
      </c>
      <c r="V123" s="5"/>
      <c r="W123" s="224">
        <f t="shared" si="7"/>
        <v>0</v>
      </c>
      <c r="X123" s="264">
        <f t="shared" si="8"/>
        <v>0</v>
      </c>
      <c r="Y123" s="198" t="s">
        <v>1172</v>
      </c>
      <c r="Z123" s="199"/>
      <c r="AA123" s="200"/>
      <c r="AB123" s="200"/>
      <c r="AC123" s="169" t="str">
        <f t="shared" si="9"/>
        <v/>
      </c>
    </row>
    <row r="124" spans="2:29" s="170" customFormat="1">
      <c r="B124" s="247"/>
      <c r="C124" s="196" t="s">
        <v>410</v>
      </c>
      <c r="D124" s="298">
        <v>585</v>
      </c>
      <c r="E124" s="298"/>
      <c r="F124" s="196" t="s">
        <v>3</v>
      </c>
      <c r="G124" s="196" t="s">
        <v>1169</v>
      </c>
      <c r="H124" s="196" t="s">
        <v>602</v>
      </c>
      <c r="I124" s="196" t="s">
        <v>160</v>
      </c>
      <c r="J124" s="196" t="s">
        <v>449</v>
      </c>
      <c r="K124" s="293" t="s">
        <v>403</v>
      </c>
      <c r="L124" s="218"/>
      <c r="M124" s="294"/>
      <c r="N124" s="295"/>
      <c r="O124" s="296"/>
      <c r="P124" s="197" t="s">
        <v>73</v>
      </c>
      <c r="Q124" s="220">
        <v>25</v>
      </c>
      <c r="R124" s="223">
        <v>128</v>
      </c>
      <c r="S124" s="288">
        <v>124</v>
      </c>
      <c r="T124" s="288">
        <v>117</v>
      </c>
      <c r="U124" s="288">
        <v>110</v>
      </c>
      <c r="V124" s="5"/>
      <c r="W124" s="224">
        <f t="shared" si="7"/>
        <v>0</v>
      </c>
      <c r="X124" s="264">
        <f t="shared" si="8"/>
        <v>0</v>
      </c>
      <c r="Y124" s="198" t="s">
        <v>1172</v>
      </c>
      <c r="Z124" s="199"/>
      <c r="AA124" s="200"/>
      <c r="AB124" s="200"/>
      <c r="AC124" s="169" t="str">
        <f t="shared" si="9"/>
        <v/>
      </c>
    </row>
    <row r="125" spans="2:29" s="170" customFormat="1">
      <c r="B125" s="247"/>
      <c r="C125" s="196" t="s">
        <v>770</v>
      </c>
      <c r="D125" s="298">
        <v>522</v>
      </c>
      <c r="E125" s="298"/>
      <c r="F125" s="196" t="s">
        <v>3</v>
      </c>
      <c r="G125" s="196" t="s">
        <v>1169</v>
      </c>
      <c r="H125" s="196" t="s">
        <v>602</v>
      </c>
      <c r="I125" s="196" t="s">
        <v>160</v>
      </c>
      <c r="J125" s="196" t="s">
        <v>605</v>
      </c>
      <c r="K125" s="293" t="s">
        <v>403</v>
      </c>
      <c r="L125" s="218"/>
      <c r="M125" s="294"/>
      <c r="N125" s="295"/>
      <c r="O125" s="296"/>
      <c r="P125" s="197" t="s">
        <v>73</v>
      </c>
      <c r="Q125" s="220">
        <v>25</v>
      </c>
      <c r="R125" s="223">
        <v>87</v>
      </c>
      <c r="S125" s="288">
        <v>84</v>
      </c>
      <c r="T125" s="288">
        <v>79</v>
      </c>
      <c r="U125" s="288">
        <v>75</v>
      </c>
      <c r="V125" s="5"/>
      <c r="W125" s="224">
        <f t="shared" si="7"/>
        <v>0</v>
      </c>
      <c r="X125" s="264">
        <f t="shared" si="8"/>
        <v>0</v>
      </c>
      <c r="Y125" s="198" t="s">
        <v>1172</v>
      </c>
      <c r="Z125" s="199"/>
      <c r="AA125" s="200"/>
      <c r="AB125" s="200"/>
      <c r="AC125" s="169" t="str">
        <f t="shared" si="9"/>
        <v/>
      </c>
    </row>
    <row r="126" spans="2:29" s="170" customFormat="1">
      <c r="B126" s="247"/>
      <c r="C126" s="196" t="s">
        <v>771</v>
      </c>
      <c r="D126" s="298">
        <v>531</v>
      </c>
      <c r="E126" s="298"/>
      <c r="F126" s="196" t="s">
        <v>3</v>
      </c>
      <c r="G126" s="196" t="s">
        <v>1169</v>
      </c>
      <c r="H126" s="196" t="s">
        <v>602</v>
      </c>
      <c r="I126" s="196" t="s">
        <v>160</v>
      </c>
      <c r="J126" s="196" t="s">
        <v>606</v>
      </c>
      <c r="K126" s="293" t="s">
        <v>403</v>
      </c>
      <c r="L126" s="218"/>
      <c r="M126" s="294"/>
      <c r="N126" s="295"/>
      <c r="O126" s="296"/>
      <c r="P126" s="197" t="s">
        <v>73</v>
      </c>
      <c r="Q126" s="220">
        <v>25</v>
      </c>
      <c r="R126" s="223">
        <v>87</v>
      </c>
      <c r="S126" s="288">
        <v>84</v>
      </c>
      <c r="T126" s="288">
        <v>79</v>
      </c>
      <c r="U126" s="288">
        <v>75</v>
      </c>
      <c r="V126" s="5"/>
      <c r="W126" s="224">
        <f t="shared" si="7"/>
        <v>0</v>
      </c>
      <c r="X126" s="264">
        <f t="shared" si="8"/>
        <v>0</v>
      </c>
      <c r="Y126" s="198" t="s">
        <v>1172</v>
      </c>
      <c r="Z126" s="199"/>
      <c r="AA126" s="200"/>
      <c r="AB126" s="200"/>
      <c r="AC126" s="169" t="str">
        <f t="shared" si="9"/>
        <v/>
      </c>
    </row>
    <row r="127" spans="2:29" s="170" customFormat="1">
      <c r="B127" s="247"/>
      <c r="C127" s="196" t="s">
        <v>411</v>
      </c>
      <c r="D127" s="298">
        <v>402</v>
      </c>
      <c r="E127" s="298"/>
      <c r="F127" s="196" t="s">
        <v>3</v>
      </c>
      <c r="G127" s="196" t="s">
        <v>1169</v>
      </c>
      <c r="H127" s="196" t="s">
        <v>602</v>
      </c>
      <c r="I127" s="196" t="s">
        <v>160</v>
      </c>
      <c r="J127" s="196" t="s">
        <v>450</v>
      </c>
      <c r="K127" s="293" t="s">
        <v>403</v>
      </c>
      <c r="L127" s="218"/>
      <c r="M127" s="294"/>
      <c r="N127" s="295"/>
      <c r="O127" s="296"/>
      <c r="P127" s="197" t="s">
        <v>73</v>
      </c>
      <c r="Q127" s="220">
        <v>25</v>
      </c>
      <c r="R127" s="223">
        <v>87</v>
      </c>
      <c r="S127" s="288">
        <v>84</v>
      </c>
      <c r="T127" s="288">
        <v>79</v>
      </c>
      <c r="U127" s="288">
        <v>75</v>
      </c>
      <c r="V127" s="5"/>
      <c r="W127" s="224">
        <f t="shared" si="7"/>
        <v>0</v>
      </c>
      <c r="X127" s="264">
        <f t="shared" si="8"/>
        <v>0</v>
      </c>
      <c r="Y127" s="198" t="s">
        <v>1172</v>
      </c>
      <c r="Z127" s="199"/>
      <c r="AA127" s="200"/>
      <c r="AB127" s="200"/>
      <c r="AC127" s="169" t="str">
        <f t="shared" si="9"/>
        <v/>
      </c>
    </row>
    <row r="128" spans="2:29" s="170" customFormat="1">
      <c r="B128" s="247"/>
      <c r="C128" s="196" t="s">
        <v>772</v>
      </c>
      <c r="D128" s="298">
        <v>6525</v>
      </c>
      <c r="E128" s="298"/>
      <c r="F128" s="196" t="s">
        <v>3</v>
      </c>
      <c r="G128" s="196" t="s">
        <v>1169</v>
      </c>
      <c r="H128" s="196" t="s">
        <v>602</v>
      </c>
      <c r="I128" s="196" t="s">
        <v>160</v>
      </c>
      <c r="J128" s="196" t="s">
        <v>607</v>
      </c>
      <c r="K128" s="293" t="s">
        <v>403</v>
      </c>
      <c r="L128" s="218"/>
      <c r="M128" s="294"/>
      <c r="N128" s="295"/>
      <c r="O128" s="296"/>
      <c r="P128" s="197" t="s">
        <v>73</v>
      </c>
      <c r="Q128" s="220">
        <v>25</v>
      </c>
      <c r="R128" s="223">
        <v>87</v>
      </c>
      <c r="S128" s="288">
        <v>84</v>
      </c>
      <c r="T128" s="288">
        <v>79</v>
      </c>
      <c r="U128" s="288">
        <v>75</v>
      </c>
      <c r="V128" s="5"/>
      <c r="W128" s="224">
        <f t="shared" si="7"/>
        <v>0</v>
      </c>
      <c r="X128" s="264">
        <f t="shared" si="8"/>
        <v>0</v>
      </c>
      <c r="Y128" s="198" t="s">
        <v>1172</v>
      </c>
      <c r="Z128" s="199"/>
      <c r="AA128" s="200"/>
      <c r="AB128" s="200"/>
      <c r="AC128" s="169" t="str">
        <f t="shared" si="9"/>
        <v/>
      </c>
    </row>
    <row r="129" spans="2:29" s="170" customFormat="1">
      <c r="B129" s="247"/>
      <c r="C129" s="196" t="s">
        <v>773</v>
      </c>
      <c r="D129" s="298">
        <v>885</v>
      </c>
      <c r="E129" s="298"/>
      <c r="F129" s="196" t="s">
        <v>3</v>
      </c>
      <c r="G129" s="196" t="s">
        <v>1169</v>
      </c>
      <c r="H129" s="196" t="s">
        <v>602</v>
      </c>
      <c r="I129" s="196" t="s">
        <v>160</v>
      </c>
      <c r="J129" s="196" t="s">
        <v>608</v>
      </c>
      <c r="K129" s="293" t="s">
        <v>403</v>
      </c>
      <c r="L129" s="218"/>
      <c r="M129" s="294"/>
      <c r="N129" s="295"/>
      <c r="O129" s="296"/>
      <c r="P129" s="197" t="s">
        <v>73</v>
      </c>
      <c r="Q129" s="220">
        <v>25</v>
      </c>
      <c r="R129" s="223">
        <v>87</v>
      </c>
      <c r="S129" s="288">
        <v>84</v>
      </c>
      <c r="T129" s="288">
        <v>79</v>
      </c>
      <c r="U129" s="288">
        <v>75</v>
      </c>
      <c r="V129" s="5"/>
      <c r="W129" s="224">
        <f t="shared" si="7"/>
        <v>0</v>
      </c>
      <c r="X129" s="264">
        <f t="shared" si="8"/>
        <v>0</v>
      </c>
      <c r="Y129" s="198" t="s">
        <v>1172</v>
      </c>
      <c r="Z129" s="199"/>
      <c r="AA129" s="200"/>
      <c r="AB129" s="200"/>
      <c r="AC129" s="169" t="str">
        <f t="shared" si="9"/>
        <v/>
      </c>
    </row>
    <row r="130" spans="2:29" s="170" customFormat="1">
      <c r="B130" s="247"/>
      <c r="C130" s="196" t="s">
        <v>774</v>
      </c>
      <c r="D130" s="298">
        <v>879</v>
      </c>
      <c r="E130" s="298"/>
      <c r="F130" s="196" t="s">
        <v>3</v>
      </c>
      <c r="G130" s="196" t="s">
        <v>1169</v>
      </c>
      <c r="H130" s="196" t="s">
        <v>602</v>
      </c>
      <c r="I130" s="196" t="s">
        <v>160</v>
      </c>
      <c r="J130" s="196" t="s">
        <v>609</v>
      </c>
      <c r="K130" s="293" t="s">
        <v>403</v>
      </c>
      <c r="L130" s="218"/>
      <c r="M130" s="294"/>
      <c r="N130" s="295"/>
      <c r="O130" s="296"/>
      <c r="P130" s="197" t="s">
        <v>73</v>
      </c>
      <c r="Q130" s="220">
        <v>25</v>
      </c>
      <c r="R130" s="223">
        <v>87</v>
      </c>
      <c r="S130" s="288">
        <v>84</v>
      </c>
      <c r="T130" s="288">
        <v>79</v>
      </c>
      <c r="U130" s="288">
        <v>75</v>
      </c>
      <c r="V130" s="5"/>
      <c r="W130" s="224">
        <f t="shared" si="7"/>
        <v>0</v>
      </c>
      <c r="X130" s="264">
        <f t="shared" si="8"/>
        <v>0</v>
      </c>
      <c r="Y130" s="198" t="s">
        <v>1172</v>
      </c>
      <c r="Z130" s="199"/>
      <c r="AA130" s="200"/>
      <c r="AB130" s="200"/>
      <c r="AC130" s="169" t="str">
        <f t="shared" si="9"/>
        <v/>
      </c>
    </row>
    <row r="131" spans="2:29" s="170" customFormat="1">
      <c r="B131" s="247"/>
      <c r="C131" s="196" t="s">
        <v>775</v>
      </c>
      <c r="D131" s="298">
        <v>318</v>
      </c>
      <c r="E131" s="298"/>
      <c r="F131" s="196" t="s">
        <v>3</v>
      </c>
      <c r="G131" s="196" t="s">
        <v>1169</v>
      </c>
      <c r="H131" s="196" t="s">
        <v>602</v>
      </c>
      <c r="I131" s="196" t="s">
        <v>160</v>
      </c>
      <c r="J131" s="196" t="s">
        <v>610</v>
      </c>
      <c r="K131" s="293" t="s">
        <v>403</v>
      </c>
      <c r="L131" s="218"/>
      <c r="M131" s="294"/>
      <c r="N131" s="295"/>
      <c r="O131" s="296"/>
      <c r="P131" s="197" t="s">
        <v>73</v>
      </c>
      <c r="Q131" s="220">
        <v>25</v>
      </c>
      <c r="R131" s="223">
        <v>87</v>
      </c>
      <c r="S131" s="288">
        <v>84</v>
      </c>
      <c r="T131" s="288">
        <v>79</v>
      </c>
      <c r="U131" s="288">
        <v>75</v>
      </c>
      <c r="V131" s="5"/>
      <c r="W131" s="224">
        <f t="shared" si="7"/>
        <v>0</v>
      </c>
      <c r="X131" s="264">
        <f t="shared" si="8"/>
        <v>0</v>
      </c>
      <c r="Y131" s="198" t="s">
        <v>1172</v>
      </c>
      <c r="Z131" s="199"/>
      <c r="AA131" s="200"/>
      <c r="AB131" s="200"/>
      <c r="AC131" s="169" t="str">
        <f t="shared" si="9"/>
        <v/>
      </c>
    </row>
    <row r="132" spans="2:29" s="170" customFormat="1">
      <c r="B132" s="247"/>
      <c r="C132" s="196" t="s">
        <v>776</v>
      </c>
      <c r="D132" s="298">
        <v>300</v>
      </c>
      <c r="E132" s="298"/>
      <c r="F132" s="196" t="s">
        <v>3</v>
      </c>
      <c r="G132" s="196" t="s">
        <v>1169</v>
      </c>
      <c r="H132" s="196" t="s">
        <v>602</v>
      </c>
      <c r="I132" s="196" t="s">
        <v>160</v>
      </c>
      <c r="J132" s="196" t="s">
        <v>611</v>
      </c>
      <c r="K132" s="293" t="s">
        <v>403</v>
      </c>
      <c r="L132" s="218"/>
      <c r="M132" s="294"/>
      <c r="N132" s="295"/>
      <c r="O132" s="296"/>
      <c r="P132" s="197" t="s">
        <v>73</v>
      </c>
      <c r="Q132" s="220">
        <v>25</v>
      </c>
      <c r="R132" s="223">
        <v>87</v>
      </c>
      <c r="S132" s="288">
        <v>84</v>
      </c>
      <c r="T132" s="288">
        <v>79</v>
      </c>
      <c r="U132" s="288">
        <v>75</v>
      </c>
      <c r="V132" s="5"/>
      <c r="W132" s="224">
        <f t="shared" si="7"/>
        <v>0</v>
      </c>
      <c r="X132" s="264">
        <f t="shared" si="8"/>
        <v>0</v>
      </c>
      <c r="Y132" s="198" t="s">
        <v>1172</v>
      </c>
      <c r="Z132" s="199"/>
      <c r="AA132" s="200"/>
      <c r="AB132" s="200"/>
      <c r="AC132" s="169" t="str">
        <f t="shared" si="9"/>
        <v/>
      </c>
    </row>
    <row r="133" spans="2:29" s="170" customFormat="1">
      <c r="B133" s="247"/>
      <c r="C133" s="196" t="s">
        <v>777</v>
      </c>
      <c r="D133" s="298">
        <v>456</v>
      </c>
      <c r="E133" s="298"/>
      <c r="F133" s="196" t="s">
        <v>3</v>
      </c>
      <c r="G133" s="196" t="s">
        <v>1169</v>
      </c>
      <c r="H133" s="196" t="s">
        <v>602</v>
      </c>
      <c r="I133" s="196" t="s">
        <v>160</v>
      </c>
      <c r="J133" s="196" t="s">
        <v>612</v>
      </c>
      <c r="K133" s="293" t="s">
        <v>403</v>
      </c>
      <c r="L133" s="218"/>
      <c r="M133" s="294"/>
      <c r="N133" s="295"/>
      <c r="O133" s="296"/>
      <c r="P133" s="197" t="s">
        <v>73</v>
      </c>
      <c r="Q133" s="220">
        <v>25</v>
      </c>
      <c r="R133" s="223">
        <v>128</v>
      </c>
      <c r="S133" s="288">
        <v>124</v>
      </c>
      <c r="T133" s="288">
        <v>117</v>
      </c>
      <c r="U133" s="288">
        <v>110</v>
      </c>
      <c r="V133" s="5"/>
      <c r="W133" s="224">
        <f t="shared" si="7"/>
        <v>0</v>
      </c>
      <c r="X133" s="264">
        <f t="shared" si="8"/>
        <v>0</v>
      </c>
      <c r="Y133" s="198" t="s">
        <v>1172</v>
      </c>
      <c r="Z133" s="199"/>
      <c r="AA133" s="200"/>
      <c r="AB133" s="200"/>
      <c r="AC133" s="169" t="str">
        <f t="shared" si="9"/>
        <v/>
      </c>
    </row>
    <row r="134" spans="2:29" s="170" customFormat="1">
      <c r="B134" s="247"/>
      <c r="C134" s="196" t="s">
        <v>778</v>
      </c>
      <c r="D134" s="298">
        <v>486</v>
      </c>
      <c r="E134" s="298"/>
      <c r="F134" s="196" t="s">
        <v>3</v>
      </c>
      <c r="G134" s="196" t="s">
        <v>1169</v>
      </c>
      <c r="H134" s="196" t="s">
        <v>602</v>
      </c>
      <c r="I134" s="196" t="s">
        <v>160</v>
      </c>
      <c r="J134" s="196" t="s">
        <v>613</v>
      </c>
      <c r="K134" s="293" t="s">
        <v>403</v>
      </c>
      <c r="L134" s="218"/>
      <c r="M134" s="294"/>
      <c r="N134" s="295"/>
      <c r="O134" s="296"/>
      <c r="P134" s="197" t="s">
        <v>73</v>
      </c>
      <c r="Q134" s="220">
        <v>25</v>
      </c>
      <c r="R134" s="223">
        <v>128</v>
      </c>
      <c r="S134" s="288">
        <v>124</v>
      </c>
      <c r="T134" s="288">
        <v>117</v>
      </c>
      <c r="U134" s="288">
        <v>110</v>
      </c>
      <c r="V134" s="5"/>
      <c r="W134" s="224">
        <f t="shared" si="7"/>
        <v>0</v>
      </c>
      <c r="X134" s="264">
        <f t="shared" si="8"/>
        <v>0</v>
      </c>
      <c r="Y134" s="198" t="s">
        <v>1172</v>
      </c>
      <c r="Z134" s="199"/>
      <c r="AA134" s="200"/>
      <c r="AB134" s="200"/>
      <c r="AC134" s="169" t="str">
        <f t="shared" si="9"/>
        <v/>
      </c>
    </row>
    <row r="135" spans="2:29" s="170" customFormat="1">
      <c r="B135" s="247"/>
      <c r="C135" s="196" t="s">
        <v>779</v>
      </c>
      <c r="D135" s="298">
        <v>441</v>
      </c>
      <c r="E135" s="298"/>
      <c r="F135" s="196" t="s">
        <v>3</v>
      </c>
      <c r="G135" s="196" t="s">
        <v>1169</v>
      </c>
      <c r="H135" s="196" t="s">
        <v>602</v>
      </c>
      <c r="I135" s="196" t="s">
        <v>160</v>
      </c>
      <c r="J135" s="196" t="s">
        <v>614</v>
      </c>
      <c r="K135" s="293" t="s">
        <v>403</v>
      </c>
      <c r="L135" s="218"/>
      <c r="M135" s="294"/>
      <c r="N135" s="295"/>
      <c r="O135" s="296"/>
      <c r="P135" s="197" t="s">
        <v>73</v>
      </c>
      <c r="Q135" s="220">
        <v>25</v>
      </c>
      <c r="R135" s="223">
        <v>87</v>
      </c>
      <c r="S135" s="288">
        <v>84</v>
      </c>
      <c r="T135" s="288">
        <v>79</v>
      </c>
      <c r="U135" s="288">
        <v>75</v>
      </c>
      <c r="V135" s="5"/>
      <c r="W135" s="224">
        <f t="shared" si="7"/>
        <v>0</v>
      </c>
      <c r="X135" s="264">
        <f t="shared" si="8"/>
        <v>0</v>
      </c>
      <c r="Y135" s="198" t="s">
        <v>1172</v>
      </c>
      <c r="Z135" s="199"/>
      <c r="AA135" s="200"/>
      <c r="AB135" s="200"/>
      <c r="AC135" s="169" t="str">
        <f t="shared" si="9"/>
        <v/>
      </c>
    </row>
    <row r="136" spans="2:29" s="170" customFormat="1">
      <c r="B136" s="247"/>
      <c r="C136" s="196" t="s">
        <v>780</v>
      </c>
      <c r="D136" s="298">
        <v>3024</v>
      </c>
      <c r="E136" s="298"/>
      <c r="F136" s="196" t="s">
        <v>3</v>
      </c>
      <c r="G136" s="196" t="s">
        <v>1169</v>
      </c>
      <c r="H136" s="196" t="s">
        <v>602</v>
      </c>
      <c r="I136" s="196" t="s">
        <v>160</v>
      </c>
      <c r="J136" s="196" t="s">
        <v>615</v>
      </c>
      <c r="K136" s="293" t="s">
        <v>403</v>
      </c>
      <c r="L136" s="218"/>
      <c r="M136" s="294"/>
      <c r="N136" s="295"/>
      <c r="O136" s="296"/>
      <c r="P136" s="197" t="s">
        <v>73</v>
      </c>
      <c r="Q136" s="220">
        <v>25</v>
      </c>
      <c r="R136" s="223">
        <v>87</v>
      </c>
      <c r="S136" s="288">
        <v>84</v>
      </c>
      <c r="T136" s="288">
        <v>79</v>
      </c>
      <c r="U136" s="288">
        <v>75</v>
      </c>
      <c r="V136" s="5"/>
      <c r="W136" s="224">
        <f t="shared" si="7"/>
        <v>0</v>
      </c>
      <c r="X136" s="264">
        <f t="shared" si="8"/>
        <v>0</v>
      </c>
      <c r="Y136" s="198" t="s">
        <v>1172</v>
      </c>
      <c r="Z136" s="199"/>
      <c r="AA136" s="200"/>
      <c r="AB136" s="200"/>
      <c r="AC136" s="169" t="str">
        <f t="shared" si="9"/>
        <v/>
      </c>
    </row>
    <row r="137" spans="2:29" s="170" customFormat="1">
      <c r="B137" s="247"/>
      <c r="C137" s="196" t="s">
        <v>781</v>
      </c>
      <c r="D137" s="298">
        <v>450</v>
      </c>
      <c r="E137" s="298"/>
      <c r="F137" s="196" t="s">
        <v>3</v>
      </c>
      <c r="G137" s="196" t="s">
        <v>1169</v>
      </c>
      <c r="H137" s="196" t="s">
        <v>602</v>
      </c>
      <c r="I137" s="196" t="s">
        <v>160</v>
      </c>
      <c r="J137" s="196" t="s">
        <v>616</v>
      </c>
      <c r="K137" s="293" t="s">
        <v>403</v>
      </c>
      <c r="L137" s="218"/>
      <c r="M137" s="294"/>
      <c r="N137" s="295"/>
      <c r="O137" s="296"/>
      <c r="P137" s="197" t="s">
        <v>73</v>
      </c>
      <c r="Q137" s="220">
        <v>25</v>
      </c>
      <c r="R137" s="223">
        <v>87</v>
      </c>
      <c r="S137" s="288">
        <v>84</v>
      </c>
      <c r="T137" s="288">
        <v>79</v>
      </c>
      <c r="U137" s="288">
        <v>75</v>
      </c>
      <c r="V137" s="5"/>
      <c r="W137" s="224">
        <f t="shared" si="7"/>
        <v>0</v>
      </c>
      <c r="X137" s="264">
        <f t="shared" si="8"/>
        <v>0</v>
      </c>
      <c r="Y137" s="198" t="s">
        <v>1172</v>
      </c>
      <c r="Z137" s="199"/>
      <c r="AA137" s="200"/>
      <c r="AB137" s="200"/>
      <c r="AC137" s="169" t="str">
        <f t="shared" si="9"/>
        <v/>
      </c>
    </row>
    <row r="138" spans="2:29" s="170" customFormat="1">
      <c r="B138" s="247"/>
      <c r="C138" s="196" t="s">
        <v>782</v>
      </c>
      <c r="D138" s="298">
        <v>555</v>
      </c>
      <c r="E138" s="298"/>
      <c r="F138" s="196" t="s">
        <v>3</v>
      </c>
      <c r="G138" s="196" t="s">
        <v>1169</v>
      </c>
      <c r="H138" s="196" t="s">
        <v>602</v>
      </c>
      <c r="I138" s="196" t="s">
        <v>160</v>
      </c>
      <c r="J138" s="196" t="s">
        <v>617</v>
      </c>
      <c r="K138" s="293" t="s">
        <v>403</v>
      </c>
      <c r="L138" s="218"/>
      <c r="M138" s="294"/>
      <c r="N138" s="295"/>
      <c r="O138" s="296"/>
      <c r="P138" s="197" t="s">
        <v>73</v>
      </c>
      <c r="Q138" s="220">
        <v>25</v>
      </c>
      <c r="R138" s="223">
        <v>87</v>
      </c>
      <c r="S138" s="288">
        <v>84</v>
      </c>
      <c r="T138" s="288">
        <v>79</v>
      </c>
      <c r="U138" s="288">
        <v>75</v>
      </c>
      <c r="V138" s="5"/>
      <c r="W138" s="224">
        <f t="shared" si="7"/>
        <v>0</v>
      </c>
      <c r="X138" s="264">
        <f t="shared" si="8"/>
        <v>0</v>
      </c>
      <c r="Y138" s="198" t="s">
        <v>1172</v>
      </c>
      <c r="Z138" s="199"/>
      <c r="AA138" s="200"/>
      <c r="AB138" s="200"/>
      <c r="AC138" s="169" t="str">
        <f t="shared" si="9"/>
        <v/>
      </c>
    </row>
    <row r="139" spans="2:29" s="170" customFormat="1">
      <c r="B139" s="247"/>
      <c r="C139" s="196" t="s">
        <v>783</v>
      </c>
      <c r="D139" s="298">
        <v>450</v>
      </c>
      <c r="E139" s="298"/>
      <c r="F139" s="196" t="s">
        <v>3</v>
      </c>
      <c r="G139" s="196" t="s">
        <v>1169</v>
      </c>
      <c r="H139" s="196" t="s">
        <v>602</v>
      </c>
      <c r="I139" s="196" t="s">
        <v>160</v>
      </c>
      <c r="J139" s="196" t="s">
        <v>165</v>
      </c>
      <c r="K139" s="293" t="s">
        <v>403</v>
      </c>
      <c r="L139" s="218"/>
      <c r="M139" s="294"/>
      <c r="N139" s="295"/>
      <c r="O139" s="296"/>
      <c r="P139" s="197" t="s">
        <v>73</v>
      </c>
      <c r="Q139" s="220">
        <v>25</v>
      </c>
      <c r="R139" s="223">
        <v>87</v>
      </c>
      <c r="S139" s="288">
        <v>84</v>
      </c>
      <c r="T139" s="288">
        <v>79</v>
      </c>
      <c r="U139" s="288">
        <v>75</v>
      </c>
      <c r="V139" s="5"/>
      <c r="W139" s="224">
        <f t="shared" si="7"/>
        <v>0</v>
      </c>
      <c r="X139" s="264">
        <f t="shared" si="8"/>
        <v>0</v>
      </c>
      <c r="Y139" s="198" t="s">
        <v>1172</v>
      </c>
      <c r="Z139" s="199"/>
      <c r="AA139" s="200"/>
      <c r="AB139" s="200"/>
      <c r="AC139" s="169" t="str">
        <f t="shared" si="9"/>
        <v/>
      </c>
    </row>
    <row r="140" spans="2:29" s="170" customFormat="1">
      <c r="B140" s="247"/>
      <c r="C140" s="196" t="s">
        <v>784</v>
      </c>
      <c r="D140" s="298">
        <v>522</v>
      </c>
      <c r="E140" s="298"/>
      <c r="F140" s="196" t="s">
        <v>3</v>
      </c>
      <c r="G140" s="196" t="s">
        <v>1169</v>
      </c>
      <c r="H140" s="196" t="s">
        <v>602</v>
      </c>
      <c r="I140" s="196" t="s">
        <v>160</v>
      </c>
      <c r="J140" s="196" t="s">
        <v>618</v>
      </c>
      <c r="K140" s="293" t="s">
        <v>403</v>
      </c>
      <c r="L140" s="218"/>
      <c r="M140" s="294"/>
      <c r="N140" s="295"/>
      <c r="O140" s="296"/>
      <c r="P140" s="197" t="s">
        <v>73</v>
      </c>
      <c r="Q140" s="220">
        <v>25</v>
      </c>
      <c r="R140" s="223">
        <v>87</v>
      </c>
      <c r="S140" s="288">
        <v>84</v>
      </c>
      <c r="T140" s="288">
        <v>79</v>
      </c>
      <c r="U140" s="288">
        <v>75</v>
      </c>
      <c r="V140" s="5"/>
      <c r="W140" s="224">
        <f t="shared" si="7"/>
        <v>0</v>
      </c>
      <c r="X140" s="264">
        <f t="shared" si="8"/>
        <v>0</v>
      </c>
      <c r="Y140" s="198" t="s">
        <v>1172</v>
      </c>
      <c r="Z140" s="199"/>
      <c r="AA140" s="200"/>
      <c r="AB140" s="200"/>
      <c r="AC140" s="169" t="str">
        <f t="shared" si="9"/>
        <v/>
      </c>
    </row>
    <row r="141" spans="2:29" s="170" customFormat="1">
      <c r="B141" s="247"/>
      <c r="C141" s="196" t="s">
        <v>785</v>
      </c>
      <c r="D141" s="298">
        <v>426</v>
      </c>
      <c r="E141" s="298"/>
      <c r="F141" s="196" t="s">
        <v>3</v>
      </c>
      <c r="G141" s="196" t="s">
        <v>1169</v>
      </c>
      <c r="H141" s="196" t="s">
        <v>167</v>
      </c>
      <c r="I141" s="196" t="s">
        <v>166</v>
      </c>
      <c r="J141" s="196" t="s">
        <v>168</v>
      </c>
      <c r="K141" s="293" t="s">
        <v>403</v>
      </c>
      <c r="L141" s="218"/>
      <c r="M141" s="294"/>
      <c r="N141" s="295"/>
      <c r="O141" s="296"/>
      <c r="P141" s="197" t="s">
        <v>73</v>
      </c>
      <c r="Q141" s="220">
        <v>25</v>
      </c>
      <c r="R141" s="223">
        <v>128</v>
      </c>
      <c r="S141" s="288">
        <v>124</v>
      </c>
      <c r="T141" s="288">
        <v>117</v>
      </c>
      <c r="U141" s="288">
        <v>110</v>
      </c>
      <c r="V141" s="5"/>
      <c r="W141" s="224">
        <f t="shared" si="7"/>
        <v>0</v>
      </c>
      <c r="X141" s="264">
        <f t="shared" si="8"/>
        <v>0</v>
      </c>
      <c r="Y141" s="198" t="s">
        <v>1172</v>
      </c>
      <c r="Z141" s="199"/>
      <c r="AA141" s="200"/>
      <c r="AB141" s="200"/>
      <c r="AC141" s="169" t="str">
        <f t="shared" si="9"/>
        <v/>
      </c>
    </row>
    <row r="142" spans="2:29" s="170" customFormat="1">
      <c r="B142" s="247"/>
      <c r="C142" s="196" t="s">
        <v>786</v>
      </c>
      <c r="D142" s="298">
        <v>465</v>
      </c>
      <c r="E142" s="298"/>
      <c r="F142" s="196" t="s">
        <v>3</v>
      </c>
      <c r="G142" s="196" t="s">
        <v>1169</v>
      </c>
      <c r="H142" s="196" t="s">
        <v>167</v>
      </c>
      <c r="I142" s="196" t="s">
        <v>166</v>
      </c>
      <c r="J142" s="196" t="s">
        <v>442</v>
      </c>
      <c r="K142" s="293" t="s">
        <v>403</v>
      </c>
      <c r="L142" s="218"/>
      <c r="M142" s="294"/>
      <c r="N142" s="295"/>
      <c r="O142" s="296"/>
      <c r="P142" s="197" t="s">
        <v>73</v>
      </c>
      <c r="Q142" s="220">
        <v>25</v>
      </c>
      <c r="R142" s="223">
        <v>128</v>
      </c>
      <c r="S142" s="288">
        <v>124</v>
      </c>
      <c r="T142" s="288">
        <v>117</v>
      </c>
      <c r="U142" s="288">
        <v>110</v>
      </c>
      <c r="V142" s="5"/>
      <c r="W142" s="224">
        <f t="shared" si="7"/>
        <v>0</v>
      </c>
      <c r="X142" s="264">
        <f t="shared" si="8"/>
        <v>0</v>
      </c>
      <c r="Y142" s="198" t="s">
        <v>1172</v>
      </c>
      <c r="Z142" s="199"/>
      <c r="AA142" s="200"/>
      <c r="AB142" s="200"/>
      <c r="AC142" s="169" t="str">
        <f t="shared" si="9"/>
        <v/>
      </c>
    </row>
    <row r="143" spans="2:29" s="170" customFormat="1">
      <c r="B143" s="247"/>
      <c r="C143" s="196" t="s">
        <v>787</v>
      </c>
      <c r="D143" s="298">
        <v>336</v>
      </c>
      <c r="E143" s="298"/>
      <c r="F143" s="196" t="s">
        <v>3</v>
      </c>
      <c r="G143" s="196" t="s">
        <v>1169</v>
      </c>
      <c r="H143" s="196" t="s">
        <v>167</v>
      </c>
      <c r="I143" s="196" t="s">
        <v>166</v>
      </c>
      <c r="J143" s="196" t="s">
        <v>294</v>
      </c>
      <c r="K143" s="293" t="s">
        <v>403</v>
      </c>
      <c r="L143" s="218"/>
      <c r="M143" s="294"/>
      <c r="N143" s="295"/>
      <c r="O143" s="296"/>
      <c r="P143" s="197" t="s">
        <v>73</v>
      </c>
      <c r="Q143" s="220">
        <v>25</v>
      </c>
      <c r="R143" s="223">
        <v>87</v>
      </c>
      <c r="S143" s="288">
        <v>84</v>
      </c>
      <c r="T143" s="288">
        <v>79</v>
      </c>
      <c r="U143" s="288">
        <v>75</v>
      </c>
      <c r="V143" s="5"/>
      <c r="W143" s="224">
        <f t="shared" si="7"/>
        <v>0</v>
      </c>
      <c r="X143" s="264">
        <f t="shared" si="8"/>
        <v>0</v>
      </c>
      <c r="Y143" s="198" t="s">
        <v>1172</v>
      </c>
      <c r="Z143" s="199"/>
      <c r="AA143" s="200"/>
      <c r="AB143" s="200"/>
      <c r="AC143" s="169" t="str">
        <f t="shared" si="9"/>
        <v/>
      </c>
    </row>
    <row r="144" spans="2:29" s="170" customFormat="1">
      <c r="B144" s="247"/>
      <c r="C144" s="196" t="s">
        <v>788</v>
      </c>
      <c r="D144" s="298">
        <v>150</v>
      </c>
      <c r="E144" s="298"/>
      <c r="F144" s="196" t="s">
        <v>3</v>
      </c>
      <c r="G144" s="196" t="s">
        <v>1169</v>
      </c>
      <c r="H144" s="196" t="s">
        <v>167</v>
      </c>
      <c r="I144" s="196" t="s">
        <v>166</v>
      </c>
      <c r="J144" s="196" t="s">
        <v>445</v>
      </c>
      <c r="K144" s="293" t="s">
        <v>403</v>
      </c>
      <c r="L144" s="218"/>
      <c r="M144" s="294"/>
      <c r="N144" s="295"/>
      <c r="O144" s="296"/>
      <c r="P144" s="197" t="s">
        <v>73</v>
      </c>
      <c r="Q144" s="220">
        <v>25</v>
      </c>
      <c r="R144" s="223">
        <v>165</v>
      </c>
      <c r="S144" s="288">
        <v>160</v>
      </c>
      <c r="T144" s="288">
        <v>150</v>
      </c>
      <c r="U144" s="288">
        <v>141</v>
      </c>
      <c r="V144" s="5"/>
      <c r="W144" s="224">
        <f t="shared" si="7"/>
        <v>0</v>
      </c>
      <c r="X144" s="264">
        <f t="shared" si="8"/>
        <v>0</v>
      </c>
      <c r="Y144" s="198" t="s">
        <v>1172</v>
      </c>
      <c r="Z144" s="199"/>
      <c r="AA144" s="200"/>
      <c r="AB144" s="200"/>
      <c r="AC144" s="169" t="str">
        <f t="shared" si="9"/>
        <v/>
      </c>
    </row>
    <row r="145" spans="2:29" s="170" customFormat="1">
      <c r="B145" s="247"/>
      <c r="C145" s="196" t="s">
        <v>789</v>
      </c>
      <c r="D145" s="298">
        <v>600</v>
      </c>
      <c r="E145" s="298"/>
      <c r="F145" s="196" t="s">
        <v>3</v>
      </c>
      <c r="G145" s="196" t="s">
        <v>1169</v>
      </c>
      <c r="H145" s="196" t="s">
        <v>167</v>
      </c>
      <c r="I145" s="196" t="s">
        <v>166</v>
      </c>
      <c r="J145" s="196" t="s">
        <v>619</v>
      </c>
      <c r="K145" s="293" t="s">
        <v>403</v>
      </c>
      <c r="L145" s="218"/>
      <c r="M145" s="294"/>
      <c r="N145" s="295"/>
      <c r="O145" s="296"/>
      <c r="P145" s="197" t="s">
        <v>73</v>
      </c>
      <c r="Q145" s="220">
        <v>25</v>
      </c>
      <c r="R145" s="223">
        <v>128</v>
      </c>
      <c r="S145" s="288">
        <v>124</v>
      </c>
      <c r="T145" s="288">
        <v>117</v>
      </c>
      <c r="U145" s="288">
        <v>110</v>
      </c>
      <c r="V145" s="5"/>
      <c r="W145" s="224">
        <f t="shared" si="7"/>
        <v>0</v>
      </c>
      <c r="X145" s="264">
        <f t="shared" si="8"/>
        <v>0</v>
      </c>
      <c r="Y145" s="198" t="s">
        <v>1172</v>
      </c>
      <c r="Z145" s="199"/>
      <c r="AA145" s="200"/>
      <c r="AB145" s="200"/>
      <c r="AC145" s="169" t="str">
        <f t="shared" si="9"/>
        <v/>
      </c>
    </row>
    <row r="146" spans="2:29" s="170" customFormat="1">
      <c r="B146" s="247"/>
      <c r="C146" s="196" t="s">
        <v>790</v>
      </c>
      <c r="D146" s="298">
        <v>2133</v>
      </c>
      <c r="E146" s="298"/>
      <c r="F146" s="196" t="s">
        <v>3</v>
      </c>
      <c r="G146" s="196" t="s">
        <v>1169</v>
      </c>
      <c r="H146" s="196" t="s">
        <v>167</v>
      </c>
      <c r="I146" s="196" t="s">
        <v>166</v>
      </c>
      <c r="J146" s="196" t="s">
        <v>170</v>
      </c>
      <c r="K146" s="293" t="s">
        <v>403</v>
      </c>
      <c r="L146" s="218"/>
      <c r="M146" s="294"/>
      <c r="N146" s="295"/>
      <c r="O146" s="296"/>
      <c r="P146" s="197" t="s">
        <v>73</v>
      </c>
      <c r="Q146" s="220">
        <v>25</v>
      </c>
      <c r="R146" s="223">
        <v>128</v>
      </c>
      <c r="S146" s="288">
        <v>124</v>
      </c>
      <c r="T146" s="288">
        <v>117</v>
      </c>
      <c r="U146" s="288">
        <v>110</v>
      </c>
      <c r="V146" s="5"/>
      <c r="W146" s="224">
        <f t="shared" si="7"/>
        <v>0</v>
      </c>
      <c r="X146" s="264">
        <f t="shared" si="8"/>
        <v>0</v>
      </c>
      <c r="Y146" s="198" t="s">
        <v>1172</v>
      </c>
      <c r="Z146" s="199"/>
      <c r="AA146" s="200"/>
      <c r="AB146" s="200"/>
      <c r="AC146" s="169" t="str">
        <f t="shared" si="9"/>
        <v/>
      </c>
    </row>
    <row r="147" spans="2:29" s="170" customFormat="1">
      <c r="B147" s="247"/>
      <c r="C147" s="196" t="s">
        <v>791</v>
      </c>
      <c r="D147" s="298">
        <v>555</v>
      </c>
      <c r="E147" s="298"/>
      <c r="F147" s="196" t="s">
        <v>3</v>
      </c>
      <c r="G147" s="196" t="s">
        <v>1169</v>
      </c>
      <c r="H147" s="196" t="s">
        <v>167</v>
      </c>
      <c r="I147" s="196" t="s">
        <v>166</v>
      </c>
      <c r="J147" s="196" t="s">
        <v>443</v>
      </c>
      <c r="K147" s="293" t="s">
        <v>403</v>
      </c>
      <c r="L147" s="218"/>
      <c r="M147" s="294"/>
      <c r="N147" s="295"/>
      <c r="O147" s="296"/>
      <c r="P147" s="197" t="s">
        <v>73</v>
      </c>
      <c r="Q147" s="220">
        <v>25</v>
      </c>
      <c r="R147" s="223">
        <v>128</v>
      </c>
      <c r="S147" s="288">
        <v>124</v>
      </c>
      <c r="T147" s="288">
        <v>117</v>
      </c>
      <c r="U147" s="288">
        <v>110</v>
      </c>
      <c r="V147" s="5"/>
      <c r="W147" s="224">
        <f t="shared" si="7"/>
        <v>0</v>
      </c>
      <c r="X147" s="264">
        <f t="shared" si="8"/>
        <v>0</v>
      </c>
      <c r="Y147" s="198" t="s">
        <v>1172</v>
      </c>
      <c r="Z147" s="199"/>
      <c r="AA147" s="200"/>
      <c r="AB147" s="200"/>
      <c r="AC147" s="169" t="str">
        <f t="shared" si="9"/>
        <v/>
      </c>
    </row>
    <row r="148" spans="2:29" s="170" customFormat="1">
      <c r="B148" s="247"/>
      <c r="C148" s="196" t="s">
        <v>792</v>
      </c>
      <c r="D148" s="298">
        <v>1677</v>
      </c>
      <c r="E148" s="298"/>
      <c r="F148" s="196" t="s">
        <v>3</v>
      </c>
      <c r="G148" s="196" t="s">
        <v>1169</v>
      </c>
      <c r="H148" s="196" t="s">
        <v>167</v>
      </c>
      <c r="I148" s="196" t="s">
        <v>166</v>
      </c>
      <c r="J148" s="196" t="s">
        <v>171</v>
      </c>
      <c r="K148" s="293" t="s">
        <v>403</v>
      </c>
      <c r="L148" s="218"/>
      <c r="M148" s="294"/>
      <c r="N148" s="295"/>
      <c r="O148" s="296"/>
      <c r="P148" s="197" t="s">
        <v>73</v>
      </c>
      <c r="Q148" s="220">
        <v>25</v>
      </c>
      <c r="R148" s="223">
        <v>128</v>
      </c>
      <c r="S148" s="288">
        <v>124</v>
      </c>
      <c r="T148" s="288">
        <v>117</v>
      </c>
      <c r="U148" s="288">
        <v>110</v>
      </c>
      <c r="V148" s="5"/>
      <c r="W148" s="224">
        <f t="shared" si="7"/>
        <v>0</v>
      </c>
      <c r="X148" s="264">
        <f t="shared" si="8"/>
        <v>0</v>
      </c>
      <c r="Y148" s="198" t="s">
        <v>1172</v>
      </c>
      <c r="Z148" s="199"/>
      <c r="AA148" s="200"/>
      <c r="AB148" s="200"/>
      <c r="AC148" s="169" t="str">
        <f t="shared" si="9"/>
        <v/>
      </c>
    </row>
    <row r="149" spans="2:29" s="170" customFormat="1">
      <c r="B149" s="247"/>
      <c r="C149" s="196" t="s">
        <v>793</v>
      </c>
      <c r="D149" s="298">
        <v>621</v>
      </c>
      <c r="E149" s="298"/>
      <c r="F149" s="196" t="s">
        <v>3</v>
      </c>
      <c r="G149" s="196" t="s">
        <v>1169</v>
      </c>
      <c r="H149" s="196" t="s">
        <v>167</v>
      </c>
      <c r="I149" s="196" t="s">
        <v>166</v>
      </c>
      <c r="J149" s="196" t="s">
        <v>620</v>
      </c>
      <c r="K149" s="293" t="s">
        <v>403</v>
      </c>
      <c r="L149" s="218"/>
      <c r="M149" s="294"/>
      <c r="N149" s="295"/>
      <c r="O149" s="296"/>
      <c r="P149" s="197" t="s">
        <v>73</v>
      </c>
      <c r="Q149" s="220">
        <v>25</v>
      </c>
      <c r="R149" s="223">
        <v>128</v>
      </c>
      <c r="S149" s="288">
        <v>124</v>
      </c>
      <c r="T149" s="288">
        <v>117</v>
      </c>
      <c r="U149" s="288">
        <v>110</v>
      </c>
      <c r="V149" s="5"/>
      <c r="W149" s="224">
        <f t="shared" si="7"/>
        <v>0</v>
      </c>
      <c r="X149" s="264">
        <f t="shared" si="8"/>
        <v>0</v>
      </c>
      <c r="Y149" s="198" t="s">
        <v>1172</v>
      </c>
      <c r="Z149" s="199"/>
      <c r="AA149" s="200"/>
      <c r="AB149" s="200"/>
      <c r="AC149" s="169" t="str">
        <f t="shared" si="9"/>
        <v/>
      </c>
    </row>
    <row r="150" spans="2:29" s="170" customFormat="1">
      <c r="B150" s="247"/>
      <c r="C150" s="196" t="s">
        <v>412</v>
      </c>
      <c r="D150" s="298">
        <v>561</v>
      </c>
      <c r="E150" s="298"/>
      <c r="F150" s="196" t="s">
        <v>3</v>
      </c>
      <c r="G150" s="196" t="s">
        <v>1169</v>
      </c>
      <c r="H150" s="196" t="s">
        <v>167</v>
      </c>
      <c r="I150" s="196" t="s">
        <v>166</v>
      </c>
      <c r="J150" s="196" t="s">
        <v>444</v>
      </c>
      <c r="K150" s="293" t="s">
        <v>403</v>
      </c>
      <c r="L150" s="218"/>
      <c r="M150" s="294"/>
      <c r="N150" s="295"/>
      <c r="O150" s="296"/>
      <c r="P150" s="197" t="s">
        <v>73</v>
      </c>
      <c r="Q150" s="220">
        <v>25</v>
      </c>
      <c r="R150" s="223">
        <v>87</v>
      </c>
      <c r="S150" s="288">
        <v>84</v>
      </c>
      <c r="T150" s="288">
        <v>79</v>
      </c>
      <c r="U150" s="288">
        <v>75</v>
      </c>
      <c r="V150" s="5"/>
      <c r="W150" s="224">
        <f t="shared" si="7"/>
        <v>0</v>
      </c>
      <c r="X150" s="264">
        <f t="shared" si="8"/>
        <v>0</v>
      </c>
      <c r="Y150" s="198" t="s">
        <v>1172</v>
      </c>
      <c r="Z150" s="199"/>
      <c r="AA150" s="200"/>
      <c r="AB150" s="200"/>
      <c r="AC150" s="169" t="str">
        <f t="shared" si="9"/>
        <v/>
      </c>
    </row>
    <row r="151" spans="2:29" s="170" customFormat="1">
      <c r="B151" s="247"/>
      <c r="C151" s="196" t="s">
        <v>794</v>
      </c>
      <c r="D151" s="298">
        <v>534</v>
      </c>
      <c r="E151" s="298"/>
      <c r="F151" s="196" t="s">
        <v>3</v>
      </c>
      <c r="G151" s="196" t="s">
        <v>1169</v>
      </c>
      <c r="H151" s="196" t="s">
        <v>621</v>
      </c>
      <c r="I151" s="196" t="s">
        <v>622</v>
      </c>
      <c r="J151" s="196" t="s">
        <v>308</v>
      </c>
      <c r="K151" s="293" t="s">
        <v>403</v>
      </c>
      <c r="L151" s="218"/>
      <c r="M151" s="294"/>
      <c r="N151" s="295"/>
      <c r="O151" s="296"/>
      <c r="P151" s="197" t="s">
        <v>73</v>
      </c>
      <c r="Q151" s="220">
        <v>25</v>
      </c>
      <c r="R151" s="223">
        <v>87</v>
      </c>
      <c r="S151" s="288">
        <v>84</v>
      </c>
      <c r="T151" s="288">
        <v>79</v>
      </c>
      <c r="U151" s="288">
        <v>75</v>
      </c>
      <c r="V151" s="5"/>
      <c r="W151" s="224">
        <f t="shared" si="7"/>
        <v>0</v>
      </c>
      <c r="X151" s="264">
        <f t="shared" si="8"/>
        <v>0</v>
      </c>
      <c r="Y151" s="198" t="s">
        <v>1172</v>
      </c>
      <c r="Z151" s="199"/>
      <c r="AA151" s="200"/>
      <c r="AB151" s="200"/>
      <c r="AC151" s="169" t="str">
        <f t="shared" si="9"/>
        <v/>
      </c>
    </row>
    <row r="152" spans="2:29" s="170" customFormat="1">
      <c r="B152" s="247"/>
      <c r="C152" s="196" t="s">
        <v>795</v>
      </c>
      <c r="D152" s="298">
        <v>1077</v>
      </c>
      <c r="E152" s="298"/>
      <c r="F152" s="196" t="s">
        <v>3</v>
      </c>
      <c r="G152" s="196" t="s">
        <v>1169</v>
      </c>
      <c r="H152" s="196" t="s">
        <v>621</v>
      </c>
      <c r="I152" s="196" t="s">
        <v>622</v>
      </c>
      <c r="J152" s="196" t="s">
        <v>623</v>
      </c>
      <c r="K152" s="293" t="s">
        <v>403</v>
      </c>
      <c r="L152" s="218"/>
      <c r="M152" s="294"/>
      <c r="N152" s="295"/>
      <c r="O152" s="296"/>
      <c r="P152" s="197" t="s">
        <v>73</v>
      </c>
      <c r="Q152" s="220">
        <v>25</v>
      </c>
      <c r="R152" s="223">
        <v>87</v>
      </c>
      <c r="S152" s="288">
        <v>84</v>
      </c>
      <c r="T152" s="288">
        <v>79</v>
      </c>
      <c r="U152" s="288">
        <v>75</v>
      </c>
      <c r="V152" s="5"/>
      <c r="W152" s="224">
        <f t="shared" si="7"/>
        <v>0</v>
      </c>
      <c r="X152" s="264">
        <f t="shared" si="8"/>
        <v>0</v>
      </c>
      <c r="Y152" s="198" t="s">
        <v>1172</v>
      </c>
      <c r="Z152" s="199"/>
      <c r="AA152" s="200"/>
      <c r="AB152" s="200"/>
      <c r="AC152" s="169" t="str">
        <f t="shared" si="9"/>
        <v/>
      </c>
    </row>
    <row r="153" spans="2:29" s="170" customFormat="1">
      <c r="B153" s="247"/>
      <c r="C153" s="196" t="s">
        <v>796</v>
      </c>
      <c r="D153" s="298">
        <v>630</v>
      </c>
      <c r="E153" s="298"/>
      <c r="F153" s="196" t="s">
        <v>3</v>
      </c>
      <c r="G153" s="196" t="s">
        <v>1169</v>
      </c>
      <c r="H153" s="196" t="s">
        <v>621</v>
      </c>
      <c r="I153" s="196" t="s">
        <v>622</v>
      </c>
      <c r="J153" s="196" t="s">
        <v>624</v>
      </c>
      <c r="K153" s="293" t="s">
        <v>403</v>
      </c>
      <c r="L153" s="218"/>
      <c r="M153" s="294"/>
      <c r="N153" s="295"/>
      <c r="O153" s="296"/>
      <c r="P153" s="197" t="s">
        <v>73</v>
      </c>
      <c r="Q153" s="220">
        <v>25</v>
      </c>
      <c r="R153" s="223">
        <v>87</v>
      </c>
      <c r="S153" s="288">
        <v>84</v>
      </c>
      <c r="T153" s="288">
        <v>79</v>
      </c>
      <c r="U153" s="288">
        <v>75</v>
      </c>
      <c r="V153" s="5"/>
      <c r="W153" s="224">
        <f t="shared" si="7"/>
        <v>0</v>
      </c>
      <c r="X153" s="264">
        <f t="shared" si="8"/>
        <v>0</v>
      </c>
      <c r="Y153" s="198" t="s">
        <v>1172</v>
      </c>
      <c r="Z153" s="199"/>
      <c r="AA153" s="200"/>
      <c r="AB153" s="200"/>
      <c r="AC153" s="169" t="str">
        <f t="shared" si="9"/>
        <v/>
      </c>
    </row>
    <row r="154" spans="2:29" s="170" customFormat="1">
      <c r="B154" s="247"/>
      <c r="C154" s="196" t="s">
        <v>797</v>
      </c>
      <c r="D154" s="298">
        <v>1146</v>
      </c>
      <c r="E154" s="298"/>
      <c r="F154" s="196" t="s">
        <v>3</v>
      </c>
      <c r="G154" s="196" t="s">
        <v>1169</v>
      </c>
      <c r="H154" s="196" t="s">
        <v>173</v>
      </c>
      <c r="I154" s="196" t="s">
        <v>172</v>
      </c>
      <c r="J154" s="196" t="s">
        <v>174</v>
      </c>
      <c r="K154" s="293" t="s">
        <v>403</v>
      </c>
      <c r="L154" s="218"/>
      <c r="M154" s="294"/>
      <c r="N154" s="295"/>
      <c r="O154" s="296"/>
      <c r="P154" s="197" t="s">
        <v>73</v>
      </c>
      <c r="Q154" s="220">
        <v>25</v>
      </c>
      <c r="R154" s="223">
        <v>87</v>
      </c>
      <c r="S154" s="288">
        <v>84</v>
      </c>
      <c r="T154" s="288">
        <v>79</v>
      </c>
      <c r="U154" s="288">
        <v>75</v>
      </c>
      <c r="V154" s="5"/>
      <c r="W154" s="224">
        <f t="shared" si="7"/>
        <v>0</v>
      </c>
      <c r="X154" s="264">
        <f t="shared" si="8"/>
        <v>0</v>
      </c>
      <c r="Y154" s="198" t="s">
        <v>1172</v>
      </c>
      <c r="Z154" s="199"/>
      <c r="AA154" s="200"/>
      <c r="AB154" s="200"/>
      <c r="AC154" s="169" t="str">
        <f t="shared" si="9"/>
        <v/>
      </c>
    </row>
    <row r="155" spans="2:29" s="170" customFormat="1">
      <c r="B155" s="247"/>
      <c r="C155" s="196" t="s">
        <v>798</v>
      </c>
      <c r="D155" s="298">
        <v>450</v>
      </c>
      <c r="E155" s="298"/>
      <c r="F155" s="196" t="s">
        <v>3</v>
      </c>
      <c r="G155" s="196" t="s">
        <v>1169</v>
      </c>
      <c r="H155" s="196" t="s">
        <v>173</v>
      </c>
      <c r="I155" s="196" t="s">
        <v>172</v>
      </c>
      <c r="J155" s="196" t="s">
        <v>601</v>
      </c>
      <c r="K155" s="293" t="s">
        <v>403</v>
      </c>
      <c r="L155" s="218"/>
      <c r="M155" s="294"/>
      <c r="N155" s="295"/>
      <c r="O155" s="296"/>
      <c r="P155" s="197" t="s">
        <v>73</v>
      </c>
      <c r="Q155" s="220">
        <v>25</v>
      </c>
      <c r="R155" s="223">
        <v>87</v>
      </c>
      <c r="S155" s="288">
        <v>84</v>
      </c>
      <c r="T155" s="288">
        <v>79</v>
      </c>
      <c r="U155" s="288">
        <v>75</v>
      </c>
      <c r="V155" s="5"/>
      <c r="W155" s="224">
        <f t="shared" si="7"/>
        <v>0</v>
      </c>
      <c r="X155" s="264">
        <f t="shared" si="8"/>
        <v>0</v>
      </c>
      <c r="Y155" s="198" t="s">
        <v>1172</v>
      </c>
      <c r="Z155" s="199"/>
      <c r="AA155" s="200"/>
      <c r="AB155" s="200"/>
      <c r="AC155" s="169" t="str">
        <f t="shared" si="9"/>
        <v/>
      </c>
    </row>
    <row r="156" spans="2:29" s="170" customFormat="1">
      <c r="B156" s="247"/>
      <c r="C156" s="196" t="s">
        <v>799</v>
      </c>
      <c r="D156" s="298">
        <v>567</v>
      </c>
      <c r="E156" s="298"/>
      <c r="F156" s="196" t="s">
        <v>3</v>
      </c>
      <c r="G156" s="196" t="s">
        <v>1169</v>
      </c>
      <c r="H156" s="196" t="s">
        <v>173</v>
      </c>
      <c r="I156" s="196" t="s">
        <v>172</v>
      </c>
      <c r="J156" s="196" t="s">
        <v>625</v>
      </c>
      <c r="K156" s="293" t="s">
        <v>403</v>
      </c>
      <c r="L156" s="218"/>
      <c r="M156" s="294"/>
      <c r="N156" s="295"/>
      <c r="O156" s="296"/>
      <c r="P156" s="197" t="s">
        <v>73</v>
      </c>
      <c r="Q156" s="220">
        <v>25</v>
      </c>
      <c r="R156" s="223">
        <v>87</v>
      </c>
      <c r="S156" s="288">
        <v>84</v>
      </c>
      <c r="T156" s="288">
        <v>79</v>
      </c>
      <c r="U156" s="288">
        <v>75</v>
      </c>
      <c r="V156" s="5"/>
      <c r="W156" s="224">
        <f t="shared" si="7"/>
        <v>0</v>
      </c>
      <c r="X156" s="264">
        <f t="shared" si="8"/>
        <v>0</v>
      </c>
      <c r="Y156" s="198" t="s">
        <v>1172</v>
      </c>
      <c r="Z156" s="199"/>
      <c r="AA156" s="200"/>
      <c r="AB156" s="200"/>
      <c r="AC156" s="169" t="str">
        <f t="shared" si="9"/>
        <v/>
      </c>
    </row>
    <row r="157" spans="2:29" s="170" customFormat="1">
      <c r="B157" s="247"/>
      <c r="C157" s="196" t="s">
        <v>800</v>
      </c>
      <c r="D157" s="298">
        <v>657</v>
      </c>
      <c r="E157" s="298"/>
      <c r="F157" s="196" t="s">
        <v>3</v>
      </c>
      <c r="G157" s="196" t="s">
        <v>1169</v>
      </c>
      <c r="H157" s="196" t="s">
        <v>173</v>
      </c>
      <c r="I157" s="196" t="s">
        <v>172</v>
      </c>
      <c r="J157" s="196" t="s">
        <v>626</v>
      </c>
      <c r="K157" s="293" t="s">
        <v>403</v>
      </c>
      <c r="L157" s="218"/>
      <c r="M157" s="294"/>
      <c r="N157" s="295"/>
      <c r="O157" s="296"/>
      <c r="P157" s="197" t="s">
        <v>73</v>
      </c>
      <c r="Q157" s="220">
        <v>25</v>
      </c>
      <c r="R157" s="223">
        <v>87</v>
      </c>
      <c r="S157" s="288">
        <v>84</v>
      </c>
      <c r="T157" s="288">
        <v>79</v>
      </c>
      <c r="U157" s="288">
        <v>75</v>
      </c>
      <c r="V157" s="5"/>
      <c r="W157" s="224">
        <f t="shared" si="7"/>
        <v>0</v>
      </c>
      <c r="X157" s="264">
        <f t="shared" si="8"/>
        <v>0</v>
      </c>
      <c r="Y157" s="198" t="s">
        <v>1172</v>
      </c>
      <c r="Z157" s="199"/>
      <c r="AA157" s="200"/>
      <c r="AB157" s="200"/>
      <c r="AC157" s="169" t="str">
        <f t="shared" si="9"/>
        <v/>
      </c>
    </row>
    <row r="158" spans="2:29" s="170" customFormat="1">
      <c r="B158" s="247"/>
      <c r="C158" s="196" t="s">
        <v>801</v>
      </c>
      <c r="D158" s="298">
        <v>702</v>
      </c>
      <c r="E158" s="298"/>
      <c r="F158" s="196" t="s">
        <v>3</v>
      </c>
      <c r="G158" s="196" t="s">
        <v>1169</v>
      </c>
      <c r="H158" s="196" t="s">
        <v>173</v>
      </c>
      <c r="I158" s="196" t="s">
        <v>172</v>
      </c>
      <c r="J158" s="196" t="s">
        <v>627</v>
      </c>
      <c r="K158" s="293" t="s">
        <v>403</v>
      </c>
      <c r="L158" s="218"/>
      <c r="M158" s="294"/>
      <c r="N158" s="295"/>
      <c r="O158" s="296"/>
      <c r="P158" s="197" t="s">
        <v>73</v>
      </c>
      <c r="Q158" s="220">
        <v>25</v>
      </c>
      <c r="R158" s="223">
        <v>87</v>
      </c>
      <c r="S158" s="288">
        <v>84</v>
      </c>
      <c r="T158" s="288">
        <v>79</v>
      </c>
      <c r="U158" s="288">
        <v>75</v>
      </c>
      <c r="V158" s="5"/>
      <c r="W158" s="224">
        <f t="shared" si="7"/>
        <v>0</v>
      </c>
      <c r="X158" s="264">
        <f t="shared" si="8"/>
        <v>0</v>
      </c>
      <c r="Y158" s="198" t="s">
        <v>1172</v>
      </c>
      <c r="Z158" s="199"/>
      <c r="AA158" s="200"/>
      <c r="AB158" s="200"/>
      <c r="AC158" s="169" t="str">
        <f t="shared" si="9"/>
        <v/>
      </c>
    </row>
    <row r="159" spans="2:29" s="170" customFormat="1">
      <c r="B159" s="247"/>
      <c r="C159" s="196" t="s">
        <v>413</v>
      </c>
      <c r="D159" s="298">
        <v>663</v>
      </c>
      <c r="E159" s="298"/>
      <c r="F159" s="196" t="s">
        <v>3</v>
      </c>
      <c r="G159" s="196" t="s">
        <v>1169</v>
      </c>
      <c r="H159" s="196" t="s">
        <v>173</v>
      </c>
      <c r="I159" s="196" t="s">
        <v>172</v>
      </c>
      <c r="J159" s="196" t="s">
        <v>451</v>
      </c>
      <c r="K159" s="293" t="s">
        <v>403</v>
      </c>
      <c r="L159" s="218"/>
      <c r="M159" s="294"/>
      <c r="N159" s="295"/>
      <c r="O159" s="296"/>
      <c r="P159" s="197" t="s">
        <v>73</v>
      </c>
      <c r="Q159" s="220">
        <v>25</v>
      </c>
      <c r="R159" s="223">
        <v>128</v>
      </c>
      <c r="S159" s="288">
        <v>124</v>
      </c>
      <c r="T159" s="288">
        <v>117</v>
      </c>
      <c r="U159" s="288">
        <v>110</v>
      </c>
      <c r="V159" s="5"/>
      <c r="W159" s="224">
        <f t="shared" si="7"/>
        <v>0</v>
      </c>
      <c r="X159" s="264">
        <f t="shared" si="8"/>
        <v>0</v>
      </c>
      <c r="Y159" s="198" t="s">
        <v>1172</v>
      </c>
      <c r="Z159" s="199"/>
      <c r="AA159" s="200"/>
      <c r="AB159" s="200"/>
      <c r="AC159" s="169" t="str">
        <f t="shared" si="9"/>
        <v/>
      </c>
    </row>
    <row r="160" spans="2:29" s="170" customFormat="1">
      <c r="B160" s="247"/>
      <c r="C160" s="196" t="s">
        <v>802</v>
      </c>
      <c r="D160" s="298">
        <v>744</v>
      </c>
      <c r="E160" s="298"/>
      <c r="F160" s="196" t="s">
        <v>3</v>
      </c>
      <c r="G160" s="196" t="s">
        <v>1169</v>
      </c>
      <c r="H160" s="196" t="s">
        <v>173</v>
      </c>
      <c r="I160" s="196" t="s">
        <v>172</v>
      </c>
      <c r="J160" s="196" t="s">
        <v>628</v>
      </c>
      <c r="K160" s="293" t="s">
        <v>403</v>
      </c>
      <c r="L160" s="218"/>
      <c r="M160" s="294"/>
      <c r="N160" s="295"/>
      <c r="O160" s="296"/>
      <c r="P160" s="197" t="s">
        <v>73</v>
      </c>
      <c r="Q160" s="220">
        <v>25</v>
      </c>
      <c r="R160" s="223">
        <v>87</v>
      </c>
      <c r="S160" s="288">
        <v>84</v>
      </c>
      <c r="T160" s="288">
        <v>79</v>
      </c>
      <c r="U160" s="288">
        <v>75</v>
      </c>
      <c r="V160" s="5"/>
      <c r="W160" s="224">
        <f t="shared" si="7"/>
        <v>0</v>
      </c>
      <c r="X160" s="264">
        <f t="shared" si="8"/>
        <v>0</v>
      </c>
      <c r="Y160" s="198" t="s">
        <v>1172</v>
      </c>
      <c r="Z160" s="199"/>
      <c r="AA160" s="200"/>
      <c r="AB160" s="200"/>
      <c r="AC160" s="169" t="str">
        <f t="shared" si="9"/>
        <v/>
      </c>
    </row>
    <row r="161" spans="2:29" s="170" customFormat="1">
      <c r="B161" s="247"/>
      <c r="C161" s="196" t="s">
        <v>803</v>
      </c>
      <c r="D161" s="298">
        <v>150</v>
      </c>
      <c r="E161" s="298"/>
      <c r="F161" s="196" t="s">
        <v>3</v>
      </c>
      <c r="G161" s="196" t="s">
        <v>1169</v>
      </c>
      <c r="H161" s="196" t="s">
        <v>173</v>
      </c>
      <c r="I161" s="196" t="s">
        <v>172</v>
      </c>
      <c r="J161" s="196" t="s">
        <v>629</v>
      </c>
      <c r="K161" s="293" t="s">
        <v>403</v>
      </c>
      <c r="L161" s="218"/>
      <c r="M161" s="294"/>
      <c r="N161" s="295"/>
      <c r="O161" s="296"/>
      <c r="P161" s="197" t="s">
        <v>73</v>
      </c>
      <c r="Q161" s="220">
        <v>25</v>
      </c>
      <c r="R161" s="223">
        <v>87</v>
      </c>
      <c r="S161" s="288">
        <v>84</v>
      </c>
      <c r="T161" s="288">
        <v>79</v>
      </c>
      <c r="U161" s="288">
        <v>75</v>
      </c>
      <c r="V161" s="5"/>
      <c r="W161" s="224">
        <f t="shared" si="7"/>
        <v>0</v>
      </c>
      <c r="X161" s="264">
        <f t="shared" si="8"/>
        <v>0</v>
      </c>
      <c r="Y161" s="198" t="s">
        <v>1172</v>
      </c>
      <c r="Z161" s="199"/>
      <c r="AA161" s="200"/>
      <c r="AB161" s="200"/>
      <c r="AC161" s="169" t="str">
        <f t="shared" si="9"/>
        <v/>
      </c>
    </row>
    <row r="162" spans="2:29" s="170" customFormat="1">
      <c r="B162" s="247"/>
      <c r="C162" s="196" t="s">
        <v>804</v>
      </c>
      <c r="D162" s="298">
        <v>150</v>
      </c>
      <c r="E162" s="298"/>
      <c r="F162" s="196" t="s">
        <v>3</v>
      </c>
      <c r="G162" s="196" t="s">
        <v>1169</v>
      </c>
      <c r="H162" s="196" t="s">
        <v>173</v>
      </c>
      <c r="I162" s="196" t="s">
        <v>172</v>
      </c>
      <c r="J162" s="196" t="s">
        <v>630</v>
      </c>
      <c r="K162" s="293" t="s">
        <v>403</v>
      </c>
      <c r="L162" s="218"/>
      <c r="M162" s="294"/>
      <c r="N162" s="295"/>
      <c r="O162" s="296"/>
      <c r="P162" s="197" t="s">
        <v>73</v>
      </c>
      <c r="Q162" s="220">
        <v>25</v>
      </c>
      <c r="R162" s="223">
        <v>87</v>
      </c>
      <c r="S162" s="288">
        <v>84</v>
      </c>
      <c r="T162" s="288">
        <v>79</v>
      </c>
      <c r="U162" s="288">
        <v>75</v>
      </c>
      <c r="V162" s="5"/>
      <c r="W162" s="224">
        <f t="shared" si="7"/>
        <v>0</v>
      </c>
      <c r="X162" s="264">
        <f t="shared" si="8"/>
        <v>0</v>
      </c>
      <c r="Y162" s="198" t="s">
        <v>1172</v>
      </c>
      <c r="Z162" s="199"/>
      <c r="AA162" s="200"/>
      <c r="AB162" s="200"/>
      <c r="AC162" s="169" t="str">
        <f t="shared" si="9"/>
        <v/>
      </c>
    </row>
    <row r="163" spans="2:29" s="170" customFormat="1">
      <c r="B163" s="247"/>
      <c r="C163" s="196" t="s">
        <v>805</v>
      </c>
      <c r="D163" s="298">
        <v>621</v>
      </c>
      <c r="E163" s="298"/>
      <c r="F163" s="196" t="s">
        <v>3</v>
      </c>
      <c r="G163" s="196" t="s">
        <v>1169</v>
      </c>
      <c r="H163" s="196" t="s">
        <v>173</v>
      </c>
      <c r="I163" s="196" t="s">
        <v>172</v>
      </c>
      <c r="J163" s="196" t="s">
        <v>631</v>
      </c>
      <c r="K163" s="293" t="s">
        <v>403</v>
      </c>
      <c r="L163" s="218"/>
      <c r="M163" s="294"/>
      <c r="N163" s="295"/>
      <c r="O163" s="296"/>
      <c r="P163" s="197" t="s">
        <v>73</v>
      </c>
      <c r="Q163" s="220">
        <v>25</v>
      </c>
      <c r="R163" s="223">
        <v>87</v>
      </c>
      <c r="S163" s="288">
        <v>84</v>
      </c>
      <c r="T163" s="288">
        <v>79</v>
      </c>
      <c r="U163" s="288">
        <v>75</v>
      </c>
      <c r="V163" s="5"/>
      <c r="W163" s="224">
        <f t="shared" si="7"/>
        <v>0</v>
      </c>
      <c r="X163" s="264">
        <f t="shared" si="8"/>
        <v>0</v>
      </c>
      <c r="Y163" s="198" t="s">
        <v>1172</v>
      </c>
      <c r="Z163" s="199"/>
      <c r="AA163" s="200"/>
      <c r="AB163" s="200"/>
      <c r="AC163" s="169" t="str">
        <f t="shared" si="9"/>
        <v/>
      </c>
    </row>
    <row r="164" spans="2:29" s="170" customFormat="1">
      <c r="B164" s="247"/>
      <c r="C164" s="196" t="s">
        <v>806</v>
      </c>
      <c r="D164" s="298">
        <v>300</v>
      </c>
      <c r="E164" s="298"/>
      <c r="F164" s="196" t="s">
        <v>3</v>
      </c>
      <c r="G164" s="196" t="s">
        <v>1169</v>
      </c>
      <c r="H164" s="196" t="s">
        <v>173</v>
      </c>
      <c r="I164" s="196" t="s">
        <v>172</v>
      </c>
      <c r="J164" s="196" t="s">
        <v>632</v>
      </c>
      <c r="K164" s="293" t="s">
        <v>403</v>
      </c>
      <c r="L164" s="218"/>
      <c r="M164" s="294"/>
      <c r="N164" s="295"/>
      <c r="O164" s="296"/>
      <c r="P164" s="197" t="s">
        <v>73</v>
      </c>
      <c r="Q164" s="220">
        <v>25</v>
      </c>
      <c r="R164" s="223">
        <v>87</v>
      </c>
      <c r="S164" s="288">
        <v>84</v>
      </c>
      <c r="T164" s="288">
        <v>79</v>
      </c>
      <c r="U164" s="288">
        <v>75</v>
      </c>
      <c r="V164" s="5"/>
      <c r="W164" s="224">
        <f t="shared" si="7"/>
        <v>0</v>
      </c>
      <c r="X164" s="264">
        <f t="shared" si="8"/>
        <v>0</v>
      </c>
      <c r="Y164" s="198" t="s">
        <v>1172</v>
      </c>
      <c r="Z164" s="199"/>
      <c r="AA164" s="200"/>
      <c r="AB164" s="200"/>
      <c r="AC164" s="169" t="str">
        <f t="shared" si="9"/>
        <v/>
      </c>
    </row>
    <row r="165" spans="2:29" s="170" customFormat="1">
      <c r="B165" s="247"/>
      <c r="C165" s="196" t="s">
        <v>807</v>
      </c>
      <c r="D165" s="298">
        <v>738</v>
      </c>
      <c r="E165" s="298"/>
      <c r="F165" s="196" t="s">
        <v>3</v>
      </c>
      <c r="G165" s="196" t="s">
        <v>1169</v>
      </c>
      <c r="H165" s="196" t="s">
        <v>177</v>
      </c>
      <c r="I165" s="196" t="s">
        <v>176</v>
      </c>
      <c r="J165" s="196" t="s">
        <v>633</v>
      </c>
      <c r="K165" s="293" t="s">
        <v>403</v>
      </c>
      <c r="L165" s="218"/>
      <c r="M165" s="294"/>
      <c r="N165" s="295"/>
      <c r="O165" s="296"/>
      <c r="P165" s="197" t="s">
        <v>73</v>
      </c>
      <c r="Q165" s="220">
        <v>25</v>
      </c>
      <c r="R165" s="223">
        <v>87</v>
      </c>
      <c r="S165" s="288">
        <v>84</v>
      </c>
      <c r="T165" s="288">
        <v>79</v>
      </c>
      <c r="U165" s="288">
        <v>75</v>
      </c>
      <c r="V165" s="5"/>
      <c r="W165" s="224">
        <f t="shared" si="7"/>
        <v>0</v>
      </c>
      <c r="X165" s="264">
        <f t="shared" si="8"/>
        <v>0</v>
      </c>
      <c r="Y165" s="198" t="s">
        <v>1172</v>
      </c>
      <c r="Z165" s="199"/>
      <c r="AA165" s="200"/>
      <c r="AB165" s="200"/>
      <c r="AC165" s="169" t="str">
        <f t="shared" si="9"/>
        <v/>
      </c>
    </row>
    <row r="166" spans="2:29" s="170" customFormat="1">
      <c r="B166" s="247"/>
      <c r="C166" s="196" t="s">
        <v>808</v>
      </c>
      <c r="D166" s="298">
        <v>861</v>
      </c>
      <c r="E166" s="298"/>
      <c r="F166" s="196" t="s">
        <v>3</v>
      </c>
      <c r="G166" s="196" t="s">
        <v>1169</v>
      </c>
      <c r="H166" s="196" t="s">
        <v>177</v>
      </c>
      <c r="I166" s="196" t="s">
        <v>176</v>
      </c>
      <c r="J166" s="196" t="s">
        <v>634</v>
      </c>
      <c r="K166" s="293" t="s">
        <v>403</v>
      </c>
      <c r="L166" s="218"/>
      <c r="M166" s="294"/>
      <c r="N166" s="295"/>
      <c r="O166" s="296"/>
      <c r="P166" s="197" t="s">
        <v>73</v>
      </c>
      <c r="Q166" s="220">
        <v>25</v>
      </c>
      <c r="R166" s="223">
        <v>128</v>
      </c>
      <c r="S166" s="288">
        <v>124</v>
      </c>
      <c r="T166" s="288">
        <v>117</v>
      </c>
      <c r="U166" s="288">
        <v>110</v>
      </c>
      <c r="V166" s="5"/>
      <c r="W166" s="224">
        <f t="shared" si="7"/>
        <v>0</v>
      </c>
      <c r="X166" s="264">
        <f t="shared" si="8"/>
        <v>0</v>
      </c>
      <c r="Y166" s="198" t="s">
        <v>1172</v>
      </c>
      <c r="Z166" s="199"/>
      <c r="AA166" s="200"/>
      <c r="AB166" s="200"/>
      <c r="AC166" s="169" t="str">
        <f t="shared" si="9"/>
        <v/>
      </c>
    </row>
    <row r="167" spans="2:29" s="170" customFormat="1">
      <c r="B167" s="247"/>
      <c r="C167" s="196" t="s">
        <v>414</v>
      </c>
      <c r="D167" s="298">
        <v>1422</v>
      </c>
      <c r="E167" s="298"/>
      <c r="F167" s="196" t="s">
        <v>3</v>
      </c>
      <c r="G167" s="196" t="s">
        <v>1169</v>
      </c>
      <c r="H167" s="196" t="s">
        <v>177</v>
      </c>
      <c r="I167" s="196" t="s">
        <v>176</v>
      </c>
      <c r="J167" s="196" t="s">
        <v>555</v>
      </c>
      <c r="K167" s="293" t="s">
        <v>403</v>
      </c>
      <c r="L167" s="218"/>
      <c r="M167" s="294"/>
      <c r="N167" s="295"/>
      <c r="O167" s="296"/>
      <c r="P167" s="197" t="s">
        <v>73</v>
      </c>
      <c r="Q167" s="220">
        <v>25</v>
      </c>
      <c r="R167" s="223">
        <v>87</v>
      </c>
      <c r="S167" s="288">
        <v>84</v>
      </c>
      <c r="T167" s="288">
        <v>79</v>
      </c>
      <c r="U167" s="288">
        <v>75</v>
      </c>
      <c r="V167" s="5"/>
      <c r="W167" s="224">
        <f t="shared" si="7"/>
        <v>0</v>
      </c>
      <c r="X167" s="264">
        <f t="shared" si="8"/>
        <v>0</v>
      </c>
      <c r="Y167" s="198" t="s">
        <v>1172</v>
      </c>
      <c r="Z167" s="199"/>
      <c r="AA167" s="200"/>
      <c r="AB167" s="200"/>
      <c r="AC167" s="169" t="str">
        <f t="shared" si="9"/>
        <v/>
      </c>
    </row>
    <row r="168" spans="2:29" s="170" customFormat="1">
      <c r="B168" s="247"/>
      <c r="C168" s="196" t="s">
        <v>415</v>
      </c>
      <c r="D168" s="298">
        <v>1701</v>
      </c>
      <c r="E168" s="298"/>
      <c r="F168" s="196" t="s">
        <v>3</v>
      </c>
      <c r="G168" s="196" t="s">
        <v>1169</v>
      </c>
      <c r="H168" s="196" t="s">
        <v>177</v>
      </c>
      <c r="I168" s="196" t="s">
        <v>176</v>
      </c>
      <c r="J168" s="196" t="s">
        <v>556</v>
      </c>
      <c r="K168" s="293" t="s">
        <v>403</v>
      </c>
      <c r="L168" s="218"/>
      <c r="M168" s="294"/>
      <c r="N168" s="295"/>
      <c r="O168" s="296"/>
      <c r="P168" s="197" t="s">
        <v>73</v>
      </c>
      <c r="Q168" s="220">
        <v>25</v>
      </c>
      <c r="R168" s="223">
        <v>87</v>
      </c>
      <c r="S168" s="288">
        <v>84</v>
      </c>
      <c r="T168" s="288">
        <v>79</v>
      </c>
      <c r="U168" s="288">
        <v>75</v>
      </c>
      <c r="V168" s="5"/>
      <c r="W168" s="224">
        <f t="shared" ref="W168:W231" si="10">R168*V168</f>
        <v>0</v>
      </c>
      <c r="X168" s="264">
        <f t="shared" ref="X168:X231" si="11">IF(S168&lt;&gt;"",IF(AND($W$22&gt;=200000,V168&gt;=20),V168*U168,IF(AND($W$22&gt;=200000,V168&lt;20),V168*T168,IF(AND($W$22&lt;200000,V168&gt;=20),V168*S168,V168*R168))),IF($W$22&gt;=200000,V168*T168,V168*R168))</f>
        <v>0</v>
      </c>
      <c r="Y168" s="198" t="s">
        <v>1172</v>
      </c>
      <c r="Z168" s="199"/>
      <c r="AA168" s="200"/>
      <c r="AB168" s="200"/>
      <c r="AC168" s="169" t="str">
        <f t="shared" ref="AC168:AC231" si="12">IF(V168/Q168=0,"",IF(MOD(V168,Q168)&gt;0,"ОШИБКА!!! неверная кратность на сорт",""))</f>
        <v/>
      </c>
    </row>
    <row r="169" spans="2:29" s="170" customFormat="1">
      <c r="B169" s="247"/>
      <c r="C169" s="196" t="s">
        <v>809</v>
      </c>
      <c r="D169" s="298">
        <v>612</v>
      </c>
      <c r="E169" s="298"/>
      <c r="F169" s="196" t="s">
        <v>3</v>
      </c>
      <c r="G169" s="196" t="s">
        <v>1169</v>
      </c>
      <c r="H169" s="196" t="s">
        <v>177</v>
      </c>
      <c r="I169" s="196" t="s">
        <v>176</v>
      </c>
      <c r="J169" s="196" t="s">
        <v>635</v>
      </c>
      <c r="K169" s="293" t="s">
        <v>403</v>
      </c>
      <c r="L169" s="218"/>
      <c r="M169" s="294"/>
      <c r="N169" s="295"/>
      <c r="O169" s="296"/>
      <c r="P169" s="197" t="s">
        <v>73</v>
      </c>
      <c r="Q169" s="220">
        <v>25</v>
      </c>
      <c r="R169" s="223">
        <v>87</v>
      </c>
      <c r="S169" s="288">
        <v>84</v>
      </c>
      <c r="T169" s="288">
        <v>79</v>
      </c>
      <c r="U169" s="288">
        <v>75</v>
      </c>
      <c r="V169" s="5"/>
      <c r="W169" s="224">
        <f t="shared" si="10"/>
        <v>0</v>
      </c>
      <c r="X169" s="264">
        <f t="shared" si="11"/>
        <v>0</v>
      </c>
      <c r="Y169" s="198" t="s">
        <v>1172</v>
      </c>
      <c r="Z169" s="199"/>
      <c r="AA169" s="200"/>
      <c r="AB169" s="200"/>
      <c r="AC169" s="169" t="str">
        <f t="shared" si="12"/>
        <v/>
      </c>
    </row>
    <row r="170" spans="2:29" s="170" customFormat="1">
      <c r="B170" s="247"/>
      <c r="C170" s="196" t="s">
        <v>810</v>
      </c>
      <c r="D170" s="298">
        <v>567</v>
      </c>
      <c r="E170" s="298"/>
      <c r="F170" s="196" t="s">
        <v>3</v>
      </c>
      <c r="G170" s="196" t="s">
        <v>1169</v>
      </c>
      <c r="H170" s="196" t="s">
        <v>177</v>
      </c>
      <c r="I170" s="196" t="s">
        <v>176</v>
      </c>
      <c r="J170" s="196" t="s">
        <v>636</v>
      </c>
      <c r="K170" s="293" t="s">
        <v>403</v>
      </c>
      <c r="L170" s="218"/>
      <c r="M170" s="294"/>
      <c r="N170" s="295"/>
      <c r="O170" s="296"/>
      <c r="P170" s="197" t="s">
        <v>73</v>
      </c>
      <c r="Q170" s="220">
        <v>25</v>
      </c>
      <c r="R170" s="223">
        <v>87</v>
      </c>
      <c r="S170" s="288">
        <v>84</v>
      </c>
      <c r="T170" s="288">
        <v>79</v>
      </c>
      <c r="U170" s="288">
        <v>75</v>
      </c>
      <c r="V170" s="5"/>
      <c r="W170" s="224">
        <f t="shared" si="10"/>
        <v>0</v>
      </c>
      <c r="X170" s="264">
        <f t="shared" si="11"/>
        <v>0</v>
      </c>
      <c r="Y170" s="198" t="s">
        <v>1172</v>
      </c>
      <c r="Z170" s="199"/>
      <c r="AA170" s="200"/>
      <c r="AB170" s="200"/>
      <c r="AC170" s="169" t="str">
        <f t="shared" si="12"/>
        <v/>
      </c>
    </row>
    <row r="171" spans="2:29" s="170" customFormat="1">
      <c r="B171" s="247"/>
      <c r="C171" s="196" t="s">
        <v>811</v>
      </c>
      <c r="D171" s="298">
        <v>495</v>
      </c>
      <c r="E171" s="298"/>
      <c r="F171" s="196" t="s">
        <v>3</v>
      </c>
      <c r="G171" s="196" t="s">
        <v>1169</v>
      </c>
      <c r="H171" s="196" t="s">
        <v>177</v>
      </c>
      <c r="I171" s="196" t="s">
        <v>176</v>
      </c>
      <c r="J171" s="196" t="s">
        <v>637</v>
      </c>
      <c r="K171" s="293" t="s">
        <v>403</v>
      </c>
      <c r="L171" s="218"/>
      <c r="M171" s="294"/>
      <c r="N171" s="295"/>
      <c r="O171" s="296"/>
      <c r="P171" s="197" t="s">
        <v>73</v>
      </c>
      <c r="Q171" s="220">
        <v>25</v>
      </c>
      <c r="R171" s="223">
        <v>87</v>
      </c>
      <c r="S171" s="288">
        <v>84</v>
      </c>
      <c r="T171" s="288">
        <v>79</v>
      </c>
      <c r="U171" s="288">
        <v>75</v>
      </c>
      <c r="V171" s="5"/>
      <c r="W171" s="224">
        <f t="shared" si="10"/>
        <v>0</v>
      </c>
      <c r="X171" s="264">
        <f t="shared" si="11"/>
        <v>0</v>
      </c>
      <c r="Y171" s="198" t="s">
        <v>1172</v>
      </c>
      <c r="Z171" s="199"/>
      <c r="AA171" s="200"/>
      <c r="AB171" s="200"/>
      <c r="AC171" s="169" t="str">
        <f t="shared" si="12"/>
        <v/>
      </c>
    </row>
    <row r="172" spans="2:29" s="170" customFormat="1">
      <c r="B172" s="247"/>
      <c r="C172" s="196" t="s">
        <v>812</v>
      </c>
      <c r="D172" s="298">
        <v>1377</v>
      </c>
      <c r="E172" s="298"/>
      <c r="F172" s="196" t="s">
        <v>3</v>
      </c>
      <c r="G172" s="196" t="s">
        <v>1169</v>
      </c>
      <c r="H172" s="196" t="s">
        <v>177</v>
      </c>
      <c r="I172" s="196" t="s">
        <v>176</v>
      </c>
      <c r="J172" s="196" t="s">
        <v>638</v>
      </c>
      <c r="K172" s="293" t="s">
        <v>403</v>
      </c>
      <c r="L172" s="218"/>
      <c r="M172" s="294"/>
      <c r="N172" s="295"/>
      <c r="O172" s="296"/>
      <c r="P172" s="197" t="s">
        <v>73</v>
      </c>
      <c r="Q172" s="220">
        <v>25</v>
      </c>
      <c r="R172" s="223">
        <v>87</v>
      </c>
      <c r="S172" s="288">
        <v>84</v>
      </c>
      <c r="T172" s="288">
        <v>79</v>
      </c>
      <c r="U172" s="288">
        <v>75</v>
      </c>
      <c r="V172" s="5"/>
      <c r="W172" s="224">
        <f t="shared" si="10"/>
        <v>0</v>
      </c>
      <c r="X172" s="264">
        <f t="shared" si="11"/>
        <v>0</v>
      </c>
      <c r="Y172" s="198" t="s">
        <v>1172</v>
      </c>
      <c r="Z172" s="199"/>
      <c r="AA172" s="200"/>
      <c r="AB172" s="200"/>
      <c r="AC172" s="169" t="str">
        <f t="shared" si="12"/>
        <v/>
      </c>
    </row>
    <row r="173" spans="2:29" s="170" customFormat="1">
      <c r="B173" s="247"/>
      <c r="C173" s="196" t="s">
        <v>813</v>
      </c>
      <c r="D173" s="298">
        <v>465</v>
      </c>
      <c r="E173" s="298"/>
      <c r="F173" s="196" t="s">
        <v>3</v>
      </c>
      <c r="G173" s="196" t="s">
        <v>1169</v>
      </c>
      <c r="H173" s="196" t="s">
        <v>178</v>
      </c>
      <c r="I173" s="196" t="s">
        <v>333</v>
      </c>
      <c r="J173" s="196" t="s">
        <v>639</v>
      </c>
      <c r="K173" s="293" t="s">
        <v>403</v>
      </c>
      <c r="L173" s="218"/>
      <c r="M173" s="294"/>
      <c r="N173" s="295"/>
      <c r="O173" s="296"/>
      <c r="P173" s="197" t="s">
        <v>73</v>
      </c>
      <c r="Q173" s="220">
        <v>25</v>
      </c>
      <c r="R173" s="223">
        <v>128</v>
      </c>
      <c r="S173" s="288">
        <v>124</v>
      </c>
      <c r="T173" s="288">
        <v>117</v>
      </c>
      <c r="U173" s="288">
        <v>110</v>
      </c>
      <c r="V173" s="5"/>
      <c r="W173" s="224">
        <f t="shared" si="10"/>
        <v>0</v>
      </c>
      <c r="X173" s="264">
        <f t="shared" si="11"/>
        <v>0</v>
      </c>
      <c r="Y173" s="198" t="s">
        <v>1172</v>
      </c>
      <c r="Z173" s="199"/>
      <c r="AA173" s="200"/>
      <c r="AB173" s="200"/>
      <c r="AC173" s="169" t="str">
        <f t="shared" si="12"/>
        <v/>
      </c>
    </row>
    <row r="174" spans="2:29" s="170" customFormat="1">
      <c r="B174" s="247"/>
      <c r="C174" s="196" t="s">
        <v>814</v>
      </c>
      <c r="D174" s="298">
        <v>444</v>
      </c>
      <c r="E174" s="298"/>
      <c r="F174" s="196" t="s">
        <v>3</v>
      </c>
      <c r="G174" s="196" t="s">
        <v>1169</v>
      </c>
      <c r="H174" s="196" t="s">
        <v>178</v>
      </c>
      <c r="I174" s="196" t="s">
        <v>333</v>
      </c>
      <c r="J174" s="196" t="s">
        <v>640</v>
      </c>
      <c r="K174" s="293" t="s">
        <v>403</v>
      </c>
      <c r="L174" s="218"/>
      <c r="M174" s="294"/>
      <c r="N174" s="295"/>
      <c r="O174" s="296"/>
      <c r="P174" s="197" t="s">
        <v>73</v>
      </c>
      <c r="Q174" s="220">
        <v>25</v>
      </c>
      <c r="R174" s="223">
        <v>87</v>
      </c>
      <c r="S174" s="288">
        <v>84</v>
      </c>
      <c r="T174" s="288">
        <v>79</v>
      </c>
      <c r="U174" s="288">
        <v>75</v>
      </c>
      <c r="V174" s="5"/>
      <c r="W174" s="224">
        <f t="shared" si="10"/>
        <v>0</v>
      </c>
      <c r="X174" s="264">
        <f t="shared" si="11"/>
        <v>0</v>
      </c>
      <c r="Y174" s="198" t="s">
        <v>1172</v>
      </c>
      <c r="Z174" s="199"/>
      <c r="AA174" s="200"/>
      <c r="AB174" s="200"/>
      <c r="AC174" s="169" t="str">
        <f t="shared" si="12"/>
        <v/>
      </c>
    </row>
    <row r="175" spans="2:29" s="170" customFormat="1">
      <c r="B175" s="247"/>
      <c r="C175" s="196" t="s">
        <v>815</v>
      </c>
      <c r="D175" s="298">
        <v>825</v>
      </c>
      <c r="E175" s="298"/>
      <c r="F175" s="196" t="s">
        <v>3</v>
      </c>
      <c r="G175" s="196" t="s">
        <v>1169</v>
      </c>
      <c r="H175" s="196" t="s">
        <v>178</v>
      </c>
      <c r="I175" s="196" t="s">
        <v>333</v>
      </c>
      <c r="J175" s="196" t="s">
        <v>179</v>
      </c>
      <c r="K175" s="293" t="s">
        <v>403</v>
      </c>
      <c r="L175" s="218"/>
      <c r="M175" s="294"/>
      <c r="N175" s="295"/>
      <c r="O175" s="296"/>
      <c r="P175" s="197" t="s">
        <v>73</v>
      </c>
      <c r="Q175" s="220">
        <v>25</v>
      </c>
      <c r="R175" s="223">
        <v>87</v>
      </c>
      <c r="S175" s="288">
        <v>84</v>
      </c>
      <c r="T175" s="288">
        <v>79</v>
      </c>
      <c r="U175" s="288">
        <v>75</v>
      </c>
      <c r="V175" s="5"/>
      <c r="W175" s="224">
        <f t="shared" si="10"/>
        <v>0</v>
      </c>
      <c r="X175" s="264">
        <f t="shared" si="11"/>
        <v>0</v>
      </c>
      <c r="Y175" s="198" t="s">
        <v>1172</v>
      </c>
      <c r="Z175" s="199"/>
      <c r="AA175" s="200"/>
      <c r="AB175" s="200"/>
      <c r="AC175" s="169" t="str">
        <f t="shared" si="12"/>
        <v/>
      </c>
    </row>
    <row r="176" spans="2:29" s="170" customFormat="1">
      <c r="B176" s="247"/>
      <c r="C176" s="196" t="s">
        <v>816</v>
      </c>
      <c r="D176" s="298">
        <v>414</v>
      </c>
      <c r="E176" s="298"/>
      <c r="F176" s="196" t="s">
        <v>3</v>
      </c>
      <c r="G176" s="196" t="s">
        <v>1169</v>
      </c>
      <c r="H176" s="196" t="s">
        <v>459</v>
      </c>
      <c r="I176" s="196" t="s">
        <v>458</v>
      </c>
      <c r="J176" s="196" t="s">
        <v>641</v>
      </c>
      <c r="K176" s="293" t="s">
        <v>403</v>
      </c>
      <c r="L176" s="218"/>
      <c r="M176" s="294"/>
      <c r="N176" s="295"/>
      <c r="O176" s="296"/>
      <c r="P176" s="197" t="s">
        <v>73</v>
      </c>
      <c r="Q176" s="220">
        <v>25</v>
      </c>
      <c r="R176" s="223">
        <v>87</v>
      </c>
      <c r="S176" s="288">
        <v>84</v>
      </c>
      <c r="T176" s="288">
        <v>79</v>
      </c>
      <c r="U176" s="288">
        <v>75</v>
      </c>
      <c r="V176" s="5"/>
      <c r="W176" s="224">
        <f t="shared" si="10"/>
        <v>0</v>
      </c>
      <c r="X176" s="264">
        <f t="shared" si="11"/>
        <v>0</v>
      </c>
      <c r="Y176" s="198" t="s">
        <v>1172</v>
      </c>
      <c r="Z176" s="199"/>
      <c r="AA176" s="200"/>
      <c r="AB176" s="200"/>
      <c r="AC176" s="169" t="str">
        <f t="shared" si="12"/>
        <v/>
      </c>
    </row>
    <row r="177" spans="2:29" s="170" customFormat="1">
      <c r="B177" s="247"/>
      <c r="C177" s="196" t="s">
        <v>817</v>
      </c>
      <c r="D177" s="298">
        <v>72</v>
      </c>
      <c r="E177" s="298"/>
      <c r="F177" s="196" t="s">
        <v>3</v>
      </c>
      <c r="G177" s="196" t="s">
        <v>1169</v>
      </c>
      <c r="H177" s="196" t="s">
        <v>459</v>
      </c>
      <c r="I177" s="196" t="s">
        <v>458</v>
      </c>
      <c r="J177" s="196" t="s">
        <v>642</v>
      </c>
      <c r="K177" s="293" t="s">
        <v>403</v>
      </c>
      <c r="L177" s="218"/>
      <c r="M177" s="294"/>
      <c r="N177" s="295"/>
      <c r="O177" s="296"/>
      <c r="P177" s="197" t="s">
        <v>73</v>
      </c>
      <c r="Q177" s="220">
        <v>25</v>
      </c>
      <c r="R177" s="223">
        <v>87</v>
      </c>
      <c r="S177" s="288">
        <v>84</v>
      </c>
      <c r="T177" s="288">
        <v>79</v>
      </c>
      <c r="U177" s="288">
        <v>75</v>
      </c>
      <c r="V177" s="5"/>
      <c r="W177" s="224">
        <f t="shared" si="10"/>
        <v>0</v>
      </c>
      <c r="X177" s="264">
        <f t="shared" si="11"/>
        <v>0</v>
      </c>
      <c r="Y177" s="198" t="s">
        <v>1172</v>
      </c>
      <c r="Z177" s="199"/>
      <c r="AA177" s="200"/>
      <c r="AB177" s="200"/>
      <c r="AC177" s="169" t="str">
        <f t="shared" si="12"/>
        <v/>
      </c>
    </row>
    <row r="178" spans="2:29" s="170" customFormat="1">
      <c r="B178" s="247"/>
      <c r="C178" s="196" t="s">
        <v>818</v>
      </c>
      <c r="D178" s="298">
        <v>30</v>
      </c>
      <c r="E178" s="298"/>
      <c r="F178" s="196" t="s">
        <v>3</v>
      </c>
      <c r="G178" s="196" t="s">
        <v>1169</v>
      </c>
      <c r="H178" s="196" t="s">
        <v>459</v>
      </c>
      <c r="I178" s="196" t="s">
        <v>458</v>
      </c>
      <c r="J178" s="196" t="s">
        <v>643</v>
      </c>
      <c r="K178" s="293" t="s">
        <v>403</v>
      </c>
      <c r="L178" s="218"/>
      <c r="M178" s="294"/>
      <c r="N178" s="295"/>
      <c r="O178" s="296"/>
      <c r="P178" s="197" t="s">
        <v>73</v>
      </c>
      <c r="Q178" s="220">
        <v>25</v>
      </c>
      <c r="R178" s="223">
        <v>87</v>
      </c>
      <c r="S178" s="288">
        <v>84</v>
      </c>
      <c r="T178" s="288">
        <v>79</v>
      </c>
      <c r="U178" s="288">
        <v>75</v>
      </c>
      <c r="V178" s="5"/>
      <c r="W178" s="224">
        <f t="shared" si="10"/>
        <v>0</v>
      </c>
      <c r="X178" s="264">
        <f t="shared" si="11"/>
        <v>0</v>
      </c>
      <c r="Y178" s="198" t="s">
        <v>1172</v>
      </c>
      <c r="Z178" s="199"/>
      <c r="AA178" s="200"/>
      <c r="AB178" s="200"/>
      <c r="AC178" s="169" t="str">
        <f t="shared" si="12"/>
        <v/>
      </c>
    </row>
    <row r="179" spans="2:29" s="170" customFormat="1">
      <c r="B179" s="247"/>
      <c r="C179" s="196" t="s">
        <v>819</v>
      </c>
      <c r="D179" s="298">
        <v>126</v>
      </c>
      <c r="E179" s="298"/>
      <c r="F179" s="196" t="s">
        <v>3</v>
      </c>
      <c r="G179" s="196" t="s">
        <v>1169</v>
      </c>
      <c r="H179" s="196" t="s">
        <v>459</v>
      </c>
      <c r="I179" s="196" t="s">
        <v>458</v>
      </c>
      <c r="J179" s="196" t="s">
        <v>644</v>
      </c>
      <c r="K179" s="293" t="s">
        <v>403</v>
      </c>
      <c r="L179" s="218"/>
      <c r="M179" s="294"/>
      <c r="N179" s="295"/>
      <c r="O179" s="296"/>
      <c r="P179" s="197" t="s">
        <v>73</v>
      </c>
      <c r="Q179" s="220">
        <v>25</v>
      </c>
      <c r="R179" s="223">
        <v>87</v>
      </c>
      <c r="S179" s="288">
        <v>84</v>
      </c>
      <c r="T179" s="288">
        <v>79</v>
      </c>
      <c r="U179" s="288">
        <v>75</v>
      </c>
      <c r="V179" s="5"/>
      <c r="W179" s="224">
        <f t="shared" si="10"/>
        <v>0</v>
      </c>
      <c r="X179" s="264">
        <f t="shared" si="11"/>
        <v>0</v>
      </c>
      <c r="Y179" s="198" t="s">
        <v>1172</v>
      </c>
      <c r="Z179" s="199"/>
      <c r="AA179" s="200"/>
      <c r="AB179" s="200"/>
      <c r="AC179" s="169" t="str">
        <f t="shared" si="12"/>
        <v/>
      </c>
    </row>
    <row r="180" spans="2:29" s="170" customFormat="1">
      <c r="B180" s="247"/>
      <c r="C180" s="196" t="s">
        <v>820</v>
      </c>
      <c r="D180" s="298">
        <v>279</v>
      </c>
      <c r="E180" s="298"/>
      <c r="F180" s="196" t="s">
        <v>3</v>
      </c>
      <c r="G180" s="196" t="s">
        <v>1169</v>
      </c>
      <c r="H180" s="196" t="s">
        <v>459</v>
      </c>
      <c r="I180" s="196" t="s">
        <v>458</v>
      </c>
      <c r="J180" s="196" t="s">
        <v>645</v>
      </c>
      <c r="K180" s="293" t="s">
        <v>403</v>
      </c>
      <c r="L180" s="218"/>
      <c r="M180" s="294"/>
      <c r="N180" s="295"/>
      <c r="O180" s="296"/>
      <c r="P180" s="197" t="s">
        <v>73</v>
      </c>
      <c r="Q180" s="220">
        <v>25</v>
      </c>
      <c r="R180" s="223">
        <v>87</v>
      </c>
      <c r="S180" s="288">
        <v>84</v>
      </c>
      <c r="T180" s="288">
        <v>79</v>
      </c>
      <c r="U180" s="288">
        <v>75</v>
      </c>
      <c r="V180" s="5"/>
      <c r="W180" s="224">
        <f t="shared" si="10"/>
        <v>0</v>
      </c>
      <c r="X180" s="264">
        <f t="shared" si="11"/>
        <v>0</v>
      </c>
      <c r="Y180" s="198" t="s">
        <v>1172</v>
      </c>
      <c r="Z180" s="199"/>
      <c r="AA180" s="200"/>
      <c r="AB180" s="200"/>
      <c r="AC180" s="169" t="str">
        <f t="shared" si="12"/>
        <v/>
      </c>
    </row>
    <row r="181" spans="2:29" s="170" customFormat="1">
      <c r="B181" s="247"/>
      <c r="C181" s="196" t="s">
        <v>821</v>
      </c>
      <c r="D181" s="298">
        <v>198</v>
      </c>
      <c r="E181" s="298"/>
      <c r="F181" s="196" t="s">
        <v>3</v>
      </c>
      <c r="G181" s="196" t="s">
        <v>1169</v>
      </c>
      <c r="H181" s="196" t="s">
        <v>457</v>
      </c>
      <c r="I181" s="196" t="s">
        <v>456</v>
      </c>
      <c r="J181" s="196" t="s">
        <v>646</v>
      </c>
      <c r="K181" s="293" t="s">
        <v>403</v>
      </c>
      <c r="L181" s="218"/>
      <c r="M181" s="294"/>
      <c r="N181" s="295"/>
      <c r="O181" s="296"/>
      <c r="P181" s="197" t="s">
        <v>73</v>
      </c>
      <c r="Q181" s="220">
        <v>25</v>
      </c>
      <c r="R181" s="223">
        <v>128</v>
      </c>
      <c r="S181" s="288">
        <v>124</v>
      </c>
      <c r="T181" s="288">
        <v>117</v>
      </c>
      <c r="U181" s="288">
        <v>110</v>
      </c>
      <c r="V181" s="5"/>
      <c r="W181" s="224">
        <f t="shared" si="10"/>
        <v>0</v>
      </c>
      <c r="X181" s="264">
        <f t="shared" si="11"/>
        <v>0</v>
      </c>
      <c r="Y181" s="198" t="s">
        <v>1172</v>
      </c>
      <c r="Z181" s="199"/>
      <c r="AA181" s="200"/>
      <c r="AB181" s="200"/>
      <c r="AC181" s="169" t="str">
        <f t="shared" si="12"/>
        <v/>
      </c>
    </row>
    <row r="182" spans="2:29" s="170" customFormat="1">
      <c r="B182" s="247"/>
      <c r="C182" s="196" t="s">
        <v>822</v>
      </c>
      <c r="D182" s="298">
        <v>450</v>
      </c>
      <c r="E182" s="298"/>
      <c r="F182" s="196" t="s">
        <v>3</v>
      </c>
      <c r="G182" s="196" t="s">
        <v>1169</v>
      </c>
      <c r="H182" s="196" t="s">
        <v>457</v>
      </c>
      <c r="I182" s="196" t="s">
        <v>456</v>
      </c>
      <c r="J182" s="196" t="s">
        <v>647</v>
      </c>
      <c r="K182" s="293" t="s">
        <v>403</v>
      </c>
      <c r="L182" s="218"/>
      <c r="M182" s="294"/>
      <c r="N182" s="295"/>
      <c r="O182" s="296"/>
      <c r="P182" s="197" t="s">
        <v>73</v>
      </c>
      <c r="Q182" s="220">
        <v>25</v>
      </c>
      <c r="R182" s="223">
        <v>128</v>
      </c>
      <c r="S182" s="288">
        <v>124</v>
      </c>
      <c r="T182" s="288">
        <v>117</v>
      </c>
      <c r="U182" s="288">
        <v>110</v>
      </c>
      <c r="V182" s="5"/>
      <c r="W182" s="224">
        <f t="shared" si="10"/>
        <v>0</v>
      </c>
      <c r="X182" s="264">
        <f t="shared" si="11"/>
        <v>0</v>
      </c>
      <c r="Y182" s="198" t="s">
        <v>1172</v>
      </c>
      <c r="Z182" s="199"/>
      <c r="AA182" s="200"/>
      <c r="AB182" s="200"/>
      <c r="AC182" s="169" t="str">
        <f t="shared" si="12"/>
        <v/>
      </c>
    </row>
    <row r="183" spans="2:29" s="170" customFormat="1">
      <c r="B183" s="247"/>
      <c r="C183" s="196" t="s">
        <v>823</v>
      </c>
      <c r="D183" s="298">
        <v>252</v>
      </c>
      <c r="E183" s="298"/>
      <c r="F183" s="196" t="s">
        <v>3</v>
      </c>
      <c r="G183" s="196" t="s">
        <v>1169</v>
      </c>
      <c r="H183" s="196" t="s">
        <v>457</v>
      </c>
      <c r="I183" s="196" t="s">
        <v>456</v>
      </c>
      <c r="J183" s="196" t="s">
        <v>192</v>
      </c>
      <c r="K183" s="293" t="s">
        <v>403</v>
      </c>
      <c r="L183" s="218"/>
      <c r="M183" s="294"/>
      <c r="N183" s="295"/>
      <c r="O183" s="296"/>
      <c r="P183" s="197" t="s">
        <v>73</v>
      </c>
      <c r="Q183" s="220">
        <v>25</v>
      </c>
      <c r="R183" s="223">
        <v>128</v>
      </c>
      <c r="S183" s="288">
        <v>124</v>
      </c>
      <c r="T183" s="288">
        <v>117</v>
      </c>
      <c r="U183" s="288">
        <v>110</v>
      </c>
      <c r="V183" s="5"/>
      <c r="W183" s="224">
        <f t="shared" si="10"/>
        <v>0</v>
      </c>
      <c r="X183" s="264">
        <f t="shared" si="11"/>
        <v>0</v>
      </c>
      <c r="Y183" s="198" t="s">
        <v>1172</v>
      </c>
      <c r="Z183" s="199"/>
      <c r="AA183" s="200"/>
      <c r="AB183" s="200"/>
      <c r="AC183" s="169" t="str">
        <f t="shared" si="12"/>
        <v/>
      </c>
    </row>
    <row r="184" spans="2:29" s="170" customFormat="1">
      <c r="B184" s="247"/>
      <c r="C184" s="196" t="s">
        <v>824</v>
      </c>
      <c r="D184" s="298">
        <v>180</v>
      </c>
      <c r="E184" s="298"/>
      <c r="F184" s="196" t="s">
        <v>3</v>
      </c>
      <c r="G184" s="196" t="s">
        <v>1169</v>
      </c>
      <c r="H184" s="196" t="s">
        <v>457</v>
      </c>
      <c r="I184" s="196" t="s">
        <v>456</v>
      </c>
      <c r="J184" s="196" t="s">
        <v>45</v>
      </c>
      <c r="K184" s="293" t="s">
        <v>403</v>
      </c>
      <c r="L184" s="218"/>
      <c r="M184" s="294"/>
      <c r="N184" s="295"/>
      <c r="O184" s="296"/>
      <c r="P184" s="197" t="s">
        <v>73</v>
      </c>
      <c r="Q184" s="220">
        <v>25</v>
      </c>
      <c r="R184" s="223">
        <v>128</v>
      </c>
      <c r="S184" s="288">
        <v>124</v>
      </c>
      <c r="T184" s="288">
        <v>117</v>
      </c>
      <c r="U184" s="288">
        <v>110</v>
      </c>
      <c r="V184" s="5"/>
      <c r="W184" s="224">
        <f t="shared" si="10"/>
        <v>0</v>
      </c>
      <c r="X184" s="264">
        <f t="shared" si="11"/>
        <v>0</v>
      </c>
      <c r="Y184" s="198" t="s">
        <v>1172</v>
      </c>
      <c r="Z184" s="199"/>
      <c r="AA184" s="200"/>
      <c r="AB184" s="200"/>
      <c r="AC184" s="169" t="str">
        <f t="shared" si="12"/>
        <v/>
      </c>
    </row>
    <row r="185" spans="2:29" s="170" customFormat="1">
      <c r="B185" s="247"/>
      <c r="C185" s="196" t="s">
        <v>825</v>
      </c>
      <c r="D185" s="298">
        <v>84</v>
      </c>
      <c r="E185" s="298"/>
      <c r="F185" s="196" t="s">
        <v>3</v>
      </c>
      <c r="G185" s="196" t="s">
        <v>1169</v>
      </c>
      <c r="H185" s="196" t="s">
        <v>457</v>
      </c>
      <c r="I185" s="196" t="s">
        <v>456</v>
      </c>
      <c r="J185" s="196" t="s">
        <v>648</v>
      </c>
      <c r="K185" s="293" t="s">
        <v>403</v>
      </c>
      <c r="L185" s="218"/>
      <c r="M185" s="294"/>
      <c r="N185" s="295"/>
      <c r="O185" s="296"/>
      <c r="P185" s="197" t="s">
        <v>73</v>
      </c>
      <c r="Q185" s="220">
        <v>25</v>
      </c>
      <c r="R185" s="223">
        <v>243</v>
      </c>
      <c r="S185" s="288">
        <v>236</v>
      </c>
      <c r="T185" s="288">
        <v>221</v>
      </c>
      <c r="U185" s="288">
        <v>208</v>
      </c>
      <c r="V185" s="5"/>
      <c r="W185" s="224">
        <f t="shared" si="10"/>
        <v>0</v>
      </c>
      <c r="X185" s="264">
        <f t="shared" si="11"/>
        <v>0</v>
      </c>
      <c r="Y185" s="198" t="s">
        <v>1172</v>
      </c>
      <c r="Z185" s="199"/>
      <c r="AA185" s="200"/>
      <c r="AB185" s="200"/>
      <c r="AC185" s="169" t="str">
        <f t="shared" si="12"/>
        <v/>
      </c>
    </row>
    <row r="186" spans="2:29" s="170" customFormat="1">
      <c r="B186" s="247"/>
      <c r="C186" s="196" t="s">
        <v>826</v>
      </c>
      <c r="D186" s="298">
        <v>264</v>
      </c>
      <c r="E186" s="298"/>
      <c r="F186" s="196" t="s">
        <v>3</v>
      </c>
      <c r="G186" s="196" t="s">
        <v>1169</v>
      </c>
      <c r="H186" s="196" t="s">
        <v>181</v>
      </c>
      <c r="I186" s="196" t="s">
        <v>180</v>
      </c>
      <c r="J186" s="196" t="s">
        <v>386</v>
      </c>
      <c r="K186" s="293" t="s">
        <v>403</v>
      </c>
      <c r="L186" s="218"/>
      <c r="M186" s="294"/>
      <c r="N186" s="295"/>
      <c r="O186" s="296"/>
      <c r="P186" s="197" t="s">
        <v>73</v>
      </c>
      <c r="Q186" s="220">
        <v>25</v>
      </c>
      <c r="R186" s="223">
        <v>87</v>
      </c>
      <c r="S186" s="288">
        <v>84</v>
      </c>
      <c r="T186" s="288">
        <v>79</v>
      </c>
      <c r="U186" s="288">
        <v>75</v>
      </c>
      <c r="V186" s="5"/>
      <c r="W186" s="224">
        <f t="shared" si="10"/>
        <v>0</v>
      </c>
      <c r="X186" s="264">
        <f t="shared" si="11"/>
        <v>0</v>
      </c>
      <c r="Y186" s="198" t="s">
        <v>1172</v>
      </c>
      <c r="Z186" s="199"/>
      <c r="AA186" s="200"/>
      <c r="AB186" s="200"/>
      <c r="AC186" s="169" t="str">
        <f t="shared" si="12"/>
        <v/>
      </c>
    </row>
    <row r="187" spans="2:29" s="170" customFormat="1">
      <c r="B187" s="247"/>
      <c r="C187" s="196" t="s">
        <v>827</v>
      </c>
      <c r="D187" s="298">
        <v>936</v>
      </c>
      <c r="E187" s="298"/>
      <c r="F187" s="196" t="s">
        <v>3</v>
      </c>
      <c r="G187" s="196" t="s">
        <v>1169</v>
      </c>
      <c r="H187" s="196" t="s">
        <v>181</v>
      </c>
      <c r="I187" s="196" t="s">
        <v>180</v>
      </c>
      <c r="J187" s="196" t="s">
        <v>386</v>
      </c>
      <c r="K187" s="293" t="s">
        <v>403</v>
      </c>
      <c r="L187" s="218"/>
      <c r="M187" s="294"/>
      <c r="N187" s="295"/>
      <c r="O187" s="296"/>
      <c r="P187" s="197" t="s">
        <v>73</v>
      </c>
      <c r="Q187" s="220">
        <v>25</v>
      </c>
      <c r="R187" s="223">
        <v>87</v>
      </c>
      <c r="S187" s="288">
        <v>84</v>
      </c>
      <c r="T187" s="288">
        <v>79</v>
      </c>
      <c r="U187" s="288">
        <v>75</v>
      </c>
      <c r="V187" s="5"/>
      <c r="W187" s="224">
        <f t="shared" si="10"/>
        <v>0</v>
      </c>
      <c r="X187" s="264">
        <f t="shared" si="11"/>
        <v>0</v>
      </c>
      <c r="Y187" s="198" t="s">
        <v>1172</v>
      </c>
      <c r="Z187" s="199"/>
      <c r="AA187" s="200"/>
      <c r="AB187" s="200"/>
      <c r="AC187" s="169" t="str">
        <f t="shared" si="12"/>
        <v/>
      </c>
    </row>
    <row r="188" spans="2:29" s="170" customFormat="1">
      <c r="B188" s="247"/>
      <c r="C188" s="196" t="s">
        <v>828</v>
      </c>
      <c r="D188" s="298">
        <v>1170</v>
      </c>
      <c r="E188" s="298"/>
      <c r="F188" s="196" t="s">
        <v>3</v>
      </c>
      <c r="G188" s="196" t="s">
        <v>1169</v>
      </c>
      <c r="H188" s="196" t="s">
        <v>183</v>
      </c>
      <c r="I188" s="196" t="s">
        <v>182</v>
      </c>
      <c r="J188" s="196"/>
      <c r="K188" s="293" t="s">
        <v>403</v>
      </c>
      <c r="L188" s="218"/>
      <c r="M188" s="294"/>
      <c r="N188" s="295"/>
      <c r="O188" s="296"/>
      <c r="P188" s="197" t="s">
        <v>73</v>
      </c>
      <c r="Q188" s="220">
        <v>25</v>
      </c>
      <c r="R188" s="223">
        <v>128</v>
      </c>
      <c r="S188" s="288">
        <v>124</v>
      </c>
      <c r="T188" s="288">
        <v>117</v>
      </c>
      <c r="U188" s="288">
        <v>110</v>
      </c>
      <c r="V188" s="5"/>
      <c r="W188" s="224">
        <f t="shared" si="10"/>
        <v>0</v>
      </c>
      <c r="X188" s="264">
        <f t="shared" si="11"/>
        <v>0</v>
      </c>
      <c r="Y188" s="198" t="s">
        <v>1172</v>
      </c>
      <c r="Z188" s="199"/>
      <c r="AA188" s="200"/>
      <c r="AB188" s="200"/>
      <c r="AC188" s="169" t="str">
        <f t="shared" si="12"/>
        <v/>
      </c>
    </row>
    <row r="189" spans="2:29" s="170" customFormat="1">
      <c r="B189" s="247"/>
      <c r="C189" s="196" t="s">
        <v>829</v>
      </c>
      <c r="D189" s="298">
        <v>219</v>
      </c>
      <c r="E189" s="298"/>
      <c r="F189" s="196" t="s">
        <v>3</v>
      </c>
      <c r="G189" s="196" t="s">
        <v>1169</v>
      </c>
      <c r="H189" s="196" t="s">
        <v>183</v>
      </c>
      <c r="I189" s="196" t="s">
        <v>182</v>
      </c>
      <c r="J189" s="196" t="s">
        <v>649</v>
      </c>
      <c r="K189" s="293" t="s">
        <v>403</v>
      </c>
      <c r="L189" s="218"/>
      <c r="M189" s="294"/>
      <c r="N189" s="295"/>
      <c r="O189" s="296"/>
      <c r="P189" s="197" t="s">
        <v>73</v>
      </c>
      <c r="Q189" s="220">
        <v>25</v>
      </c>
      <c r="R189" s="223">
        <v>335</v>
      </c>
      <c r="S189" s="288">
        <v>325</v>
      </c>
      <c r="T189" s="288">
        <v>305</v>
      </c>
      <c r="U189" s="288">
        <v>287</v>
      </c>
      <c r="V189" s="5"/>
      <c r="W189" s="224">
        <f t="shared" si="10"/>
        <v>0</v>
      </c>
      <c r="X189" s="264">
        <f t="shared" si="11"/>
        <v>0</v>
      </c>
      <c r="Y189" s="198" t="s">
        <v>1172</v>
      </c>
      <c r="Z189" s="199"/>
      <c r="AA189" s="200"/>
      <c r="AB189" s="200"/>
      <c r="AC189" s="169" t="str">
        <f t="shared" si="12"/>
        <v/>
      </c>
    </row>
    <row r="190" spans="2:29" s="170" customFormat="1">
      <c r="B190" s="247"/>
      <c r="C190" s="196" t="s">
        <v>830</v>
      </c>
      <c r="D190" s="298">
        <v>477</v>
      </c>
      <c r="E190" s="298"/>
      <c r="F190" s="196" t="s">
        <v>3</v>
      </c>
      <c r="G190" s="196" t="s">
        <v>1169</v>
      </c>
      <c r="H190" s="196" t="s">
        <v>185</v>
      </c>
      <c r="I190" s="196" t="s">
        <v>184</v>
      </c>
      <c r="J190" s="196" t="s">
        <v>650</v>
      </c>
      <c r="K190" s="293" t="s">
        <v>403</v>
      </c>
      <c r="L190" s="218"/>
      <c r="M190" s="294"/>
      <c r="N190" s="295"/>
      <c r="O190" s="296"/>
      <c r="P190" s="197" t="s">
        <v>73</v>
      </c>
      <c r="Q190" s="220">
        <v>25</v>
      </c>
      <c r="R190" s="223">
        <v>258</v>
      </c>
      <c r="S190" s="288">
        <v>250</v>
      </c>
      <c r="T190" s="288">
        <v>234</v>
      </c>
      <c r="U190" s="288">
        <v>220</v>
      </c>
      <c r="V190" s="5"/>
      <c r="W190" s="224">
        <f t="shared" si="10"/>
        <v>0</v>
      </c>
      <c r="X190" s="264">
        <f t="shared" si="11"/>
        <v>0</v>
      </c>
      <c r="Y190" s="198" t="s">
        <v>1172</v>
      </c>
      <c r="Z190" s="199"/>
      <c r="AA190" s="200"/>
      <c r="AB190" s="200"/>
      <c r="AC190" s="169" t="str">
        <f t="shared" si="12"/>
        <v/>
      </c>
    </row>
    <row r="191" spans="2:29" s="170" customFormat="1">
      <c r="B191" s="247"/>
      <c r="C191" s="196" t="s">
        <v>831</v>
      </c>
      <c r="D191" s="298">
        <v>396</v>
      </c>
      <c r="E191" s="298"/>
      <c r="F191" s="196" t="s">
        <v>3</v>
      </c>
      <c r="G191" s="196" t="s">
        <v>1169</v>
      </c>
      <c r="H191" s="196" t="s">
        <v>187</v>
      </c>
      <c r="I191" s="196" t="s">
        <v>186</v>
      </c>
      <c r="J191" s="196" t="s">
        <v>651</v>
      </c>
      <c r="K191" s="293" t="s">
        <v>403</v>
      </c>
      <c r="L191" s="218"/>
      <c r="M191" s="294"/>
      <c r="N191" s="295"/>
      <c r="O191" s="296"/>
      <c r="P191" s="197" t="s">
        <v>73</v>
      </c>
      <c r="Q191" s="220">
        <v>25</v>
      </c>
      <c r="R191" s="223">
        <v>202</v>
      </c>
      <c r="S191" s="288">
        <v>196</v>
      </c>
      <c r="T191" s="288">
        <v>183</v>
      </c>
      <c r="U191" s="288">
        <v>173</v>
      </c>
      <c r="V191" s="5"/>
      <c r="W191" s="224">
        <f t="shared" si="10"/>
        <v>0</v>
      </c>
      <c r="X191" s="264">
        <f t="shared" si="11"/>
        <v>0</v>
      </c>
      <c r="Y191" s="198" t="s">
        <v>1172</v>
      </c>
      <c r="Z191" s="199"/>
      <c r="AA191" s="200"/>
      <c r="AB191" s="200"/>
      <c r="AC191" s="169" t="str">
        <f t="shared" si="12"/>
        <v/>
      </c>
    </row>
    <row r="192" spans="2:29" s="170" customFormat="1">
      <c r="B192" s="247"/>
      <c r="C192" s="196" t="s">
        <v>832</v>
      </c>
      <c r="D192" s="298">
        <v>279</v>
      </c>
      <c r="E192" s="298"/>
      <c r="F192" s="196" t="s">
        <v>3</v>
      </c>
      <c r="G192" s="196" t="s">
        <v>1169</v>
      </c>
      <c r="H192" s="196" t="s">
        <v>187</v>
      </c>
      <c r="I192" s="196" t="s">
        <v>186</v>
      </c>
      <c r="J192" s="196" t="s">
        <v>474</v>
      </c>
      <c r="K192" s="293" t="s">
        <v>403</v>
      </c>
      <c r="L192" s="218"/>
      <c r="M192" s="294"/>
      <c r="N192" s="295"/>
      <c r="O192" s="296"/>
      <c r="P192" s="197" t="s">
        <v>73</v>
      </c>
      <c r="Q192" s="220">
        <v>25</v>
      </c>
      <c r="R192" s="223">
        <v>213</v>
      </c>
      <c r="S192" s="288">
        <v>207</v>
      </c>
      <c r="T192" s="288">
        <v>194</v>
      </c>
      <c r="U192" s="288">
        <v>182</v>
      </c>
      <c r="V192" s="5"/>
      <c r="W192" s="224">
        <f t="shared" si="10"/>
        <v>0</v>
      </c>
      <c r="X192" s="264">
        <f t="shared" si="11"/>
        <v>0</v>
      </c>
      <c r="Y192" s="198" t="s">
        <v>1172</v>
      </c>
      <c r="Z192" s="199"/>
      <c r="AA192" s="200"/>
      <c r="AB192" s="200"/>
      <c r="AC192" s="169" t="str">
        <f t="shared" si="12"/>
        <v/>
      </c>
    </row>
    <row r="193" spans="2:29" s="170" customFormat="1">
      <c r="B193" s="247"/>
      <c r="C193" s="196" t="s">
        <v>416</v>
      </c>
      <c r="D193" s="298">
        <v>396</v>
      </c>
      <c r="E193" s="298"/>
      <c r="F193" s="196" t="s">
        <v>3</v>
      </c>
      <c r="G193" s="196" t="s">
        <v>1169</v>
      </c>
      <c r="H193" s="196" t="s">
        <v>187</v>
      </c>
      <c r="I193" s="196" t="s">
        <v>186</v>
      </c>
      <c r="J193" s="196" t="s">
        <v>473</v>
      </c>
      <c r="K193" s="293" t="s">
        <v>403</v>
      </c>
      <c r="L193" s="218"/>
      <c r="M193" s="294"/>
      <c r="N193" s="295"/>
      <c r="O193" s="296"/>
      <c r="P193" s="197" t="s">
        <v>73</v>
      </c>
      <c r="Q193" s="220">
        <v>25</v>
      </c>
      <c r="R193" s="223">
        <v>128</v>
      </c>
      <c r="S193" s="288">
        <v>124</v>
      </c>
      <c r="T193" s="288">
        <v>117</v>
      </c>
      <c r="U193" s="288">
        <v>110</v>
      </c>
      <c r="V193" s="5"/>
      <c r="W193" s="224">
        <f t="shared" si="10"/>
        <v>0</v>
      </c>
      <c r="X193" s="264">
        <f t="shared" si="11"/>
        <v>0</v>
      </c>
      <c r="Y193" s="198" t="s">
        <v>1172</v>
      </c>
      <c r="Z193" s="199"/>
      <c r="AA193" s="200"/>
      <c r="AB193" s="200"/>
      <c r="AC193" s="169" t="str">
        <f t="shared" si="12"/>
        <v/>
      </c>
    </row>
    <row r="194" spans="2:29" s="170" customFormat="1">
      <c r="B194" s="247"/>
      <c r="C194" s="196" t="s">
        <v>833</v>
      </c>
      <c r="D194" s="298">
        <v>729</v>
      </c>
      <c r="E194" s="298"/>
      <c r="F194" s="196" t="s">
        <v>3</v>
      </c>
      <c r="G194" s="196" t="s">
        <v>1169</v>
      </c>
      <c r="H194" s="196" t="s">
        <v>187</v>
      </c>
      <c r="I194" s="196" t="s">
        <v>186</v>
      </c>
      <c r="J194" s="196" t="s">
        <v>188</v>
      </c>
      <c r="K194" s="293" t="s">
        <v>403</v>
      </c>
      <c r="L194" s="218"/>
      <c r="M194" s="294"/>
      <c r="N194" s="295"/>
      <c r="O194" s="296"/>
      <c r="P194" s="197" t="s">
        <v>73</v>
      </c>
      <c r="Q194" s="220">
        <v>25</v>
      </c>
      <c r="R194" s="223">
        <v>87</v>
      </c>
      <c r="S194" s="288">
        <v>84</v>
      </c>
      <c r="T194" s="288">
        <v>79</v>
      </c>
      <c r="U194" s="288">
        <v>75</v>
      </c>
      <c r="V194" s="5"/>
      <c r="W194" s="224">
        <f t="shared" si="10"/>
        <v>0</v>
      </c>
      <c r="X194" s="264">
        <f t="shared" si="11"/>
        <v>0</v>
      </c>
      <c r="Y194" s="198" t="s">
        <v>1172</v>
      </c>
      <c r="Z194" s="199"/>
      <c r="AA194" s="200"/>
      <c r="AB194" s="200"/>
      <c r="AC194" s="169" t="str">
        <f t="shared" si="12"/>
        <v/>
      </c>
    </row>
    <row r="195" spans="2:29" s="170" customFormat="1">
      <c r="B195" s="247"/>
      <c r="C195" s="196" t="s">
        <v>417</v>
      </c>
      <c r="D195" s="298">
        <v>930</v>
      </c>
      <c r="E195" s="298"/>
      <c r="F195" s="196" t="s">
        <v>3</v>
      </c>
      <c r="G195" s="196" t="s">
        <v>1169</v>
      </c>
      <c r="H195" s="196" t="s">
        <v>187</v>
      </c>
      <c r="I195" s="196" t="s">
        <v>186</v>
      </c>
      <c r="J195" s="196" t="s">
        <v>441</v>
      </c>
      <c r="K195" s="293" t="s">
        <v>403</v>
      </c>
      <c r="L195" s="218"/>
      <c r="M195" s="294"/>
      <c r="N195" s="295"/>
      <c r="O195" s="296"/>
      <c r="P195" s="197" t="s">
        <v>73</v>
      </c>
      <c r="Q195" s="220">
        <v>25</v>
      </c>
      <c r="R195" s="223">
        <v>170</v>
      </c>
      <c r="S195" s="288">
        <v>164</v>
      </c>
      <c r="T195" s="288">
        <v>154</v>
      </c>
      <c r="U195" s="288">
        <v>145</v>
      </c>
      <c r="V195" s="5"/>
      <c r="W195" s="224">
        <f t="shared" si="10"/>
        <v>0</v>
      </c>
      <c r="X195" s="264">
        <f t="shared" si="11"/>
        <v>0</v>
      </c>
      <c r="Y195" s="198" t="s">
        <v>1172</v>
      </c>
      <c r="Z195" s="199"/>
      <c r="AA195" s="200"/>
      <c r="AB195" s="200"/>
      <c r="AC195" s="169" t="str">
        <f t="shared" si="12"/>
        <v/>
      </c>
    </row>
    <row r="196" spans="2:29" s="170" customFormat="1">
      <c r="B196" s="247"/>
      <c r="C196" s="196" t="s">
        <v>418</v>
      </c>
      <c r="D196" s="298">
        <v>534</v>
      </c>
      <c r="E196" s="298"/>
      <c r="F196" s="196" t="s">
        <v>3</v>
      </c>
      <c r="G196" s="196" t="s">
        <v>1169</v>
      </c>
      <c r="H196" s="196" t="s">
        <v>501</v>
      </c>
      <c r="I196" s="196" t="s">
        <v>500</v>
      </c>
      <c r="J196" s="196"/>
      <c r="K196" s="293" t="s">
        <v>403</v>
      </c>
      <c r="L196" s="218"/>
      <c r="M196" s="294"/>
      <c r="N196" s="295"/>
      <c r="O196" s="296"/>
      <c r="P196" s="197" t="s">
        <v>73</v>
      </c>
      <c r="Q196" s="220">
        <v>25</v>
      </c>
      <c r="R196" s="223">
        <v>87</v>
      </c>
      <c r="S196" s="288">
        <v>84</v>
      </c>
      <c r="T196" s="288">
        <v>79</v>
      </c>
      <c r="U196" s="288">
        <v>75</v>
      </c>
      <c r="V196" s="5"/>
      <c r="W196" s="224">
        <f t="shared" si="10"/>
        <v>0</v>
      </c>
      <c r="X196" s="264">
        <f t="shared" si="11"/>
        <v>0</v>
      </c>
      <c r="Y196" s="198" t="s">
        <v>1172</v>
      </c>
      <c r="Z196" s="199"/>
      <c r="AA196" s="200"/>
      <c r="AB196" s="200"/>
      <c r="AC196" s="169" t="str">
        <f t="shared" si="12"/>
        <v/>
      </c>
    </row>
    <row r="197" spans="2:29" s="170" customFormat="1">
      <c r="B197" s="247"/>
      <c r="C197" s="196" t="s">
        <v>834</v>
      </c>
      <c r="D197" s="298">
        <v>366</v>
      </c>
      <c r="E197" s="298"/>
      <c r="F197" s="196" t="s">
        <v>3</v>
      </c>
      <c r="G197" s="196" t="s">
        <v>1169</v>
      </c>
      <c r="H197" s="196" t="s">
        <v>190</v>
      </c>
      <c r="I197" s="196" t="s">
        <v>189</v>
      </c>
      <c r="J197" s="196" t="s">
        <v>191</v>
      </c>
      <c r="K197" s="293" t="s">
        <v>403</v>
      </c>
      <c r="L197" s="218"/>
      <c r="M197" s="294"/>
      <c r="N197" s="295"/>
      <c r="O197" s="296"/>
      <c r="P197" s="197" t="s">
        <v>73</v>
      </c>
      <c r="Q197" s="220">
        <v>25</v>
      </c>
      <c r="R197" s="223">
        <v>87</v>
      </c>
      <c r="S197" s="288">
        <v>84</v>
      </c>
      <c r="T197" s="288">
        <v>79</v>
      </c>
      <c r="U197" s="288">
        <v>75</v>
      </c>
      <c r="V197" s="5"/>
      <c r="W197" s="224">
        <f t="shared" si="10"/>
        <v>0</v>
      </c>
      <c r="X197" s="264">
        <f t="shared" si="11"/>
        <v>0</v>
      </c>
      <c r="Y197" s="198" t="s">
        <v>1172</v>
      </c>
      <c r="Z197" s="199"/>
      <c r="AA197" s="200"/>
      <c r="AB197" s="200"/>
      <c r="AC197" s="169" t="str">
        <f t="shared" si="12"/>
        <v/>
      </c>
    </row>
    <row r="198" spans="2:29" s="170" customFormat="1">
      <c r="B198" s="247"/>
      <c r="C198" s="196" t="s">
        <v>835</v>
      </c>
      <c r="D198" s="298">
        <v>252</v>
      </c>
      <c r="E198" s="298"/>
      <c r="F198" s="196" t="s">
        <v>3</v>
      </c>
      <c r="G198" s="196" t="s">
        <v>1169</v>
      </c>
      <c r="H198" s="196" t="s">
        <v>194</v>
      </c>
      <c r="I198" s="196" t="s">
        <v>193</v>
      </c>
      <c r="J198" s="196" t="s">
        <v>195</v>
      </c>
      <c r="K198" s="293" t="s">
        <v>403</v>
      </c>
      <c r="L198" s="218"/>
      <c r="M198" s="294"/>
      <c r="N198" s="295"/>
      <c r="O198" s="296"/>
      <c r="P198" s="197" t="s">
        <v>73</v>
      </c>
      <c r="Q198" s="220">
        <v>25</v>
      </c>
      <c r="R198" s="223">
        <v>87</v>
      </c>
      <c r="S198" s="288">
        <v>84</v>
      </c>
      <c r="T198" s="288">
        <v>79</v>
      </c>
      <c r="U198" s="288">
        <v>75</v>
      </c>
      <c r="V198" s="5"/>
      <c r="W198" s="224">
        <f t="shared" si="10"/>
        <v>0</v>
      </c>
      <c r="X198" s="264">
        <f t="shared" si="11"/>
        <v>0</v>
      </c>
      <c r="Y198" s="198" t="s">
        <v>1172</v>
      </c>
      <c r="Z198" s="199"/>
      <c r="AA198" s="200"/>
      <c r="AB198" s="200"/>
      <c r="AC198" s="169" t="str">
        <f t="shared" si="12"/>
        <v/>
      </c>
    </row>
    <row r="199" spans="2:29" s="170" customFormat="1">
      <c r="B199" s="247"/>
      <c r="C199" s="196" t="s">
        <v>836</v>
      </c>
      <c r="D199" s="298">
        <v>933</v>
      </c>
      <c r="E199" s="298"/>
      <c r="F199" s="196" t="s">
        <v>3</v>
      </c>
      <c r="G199" s="196" t="s">
        <v>1169</v>
      </c>
      <c r="H199" s="196" t="s">
        <v>194</v>
      </c>
      <c r="I199" s="196" t="s">
        <v>193</v>
      </c>
      <c r="J199" s="196"/>
      <c r="K199" s="293" t="s">
        <v>403</v>
      </c>
      <c r="L199" s="218"/>
      <c r="M199" s="294"/>
      <c r="N199" s="295"/>
      <c r="O199" s="296"/>
      <c r="P199" s="197" t="s">
        <v>73</v>
      </c>
      <c r="Q199" s="220">
        <v>25</v>
      </c>
      <c r="R199" s="223">
        <v>87</v>
      </c>
      <c r="S199" s="288">
        <v>84</v>
      </c>
      <c r="T199" s="288">
        <v>79</v>
      </c>
      <c r="U199" s="288">
        <v>75</v>
      </c>
      <c r="V199" s="5"/>
      <c r="W199" s="224">
        <f t="shared" si="10"/>
        <v>0</v>
      </c>
      <c r="X199" s="264">
        <f t="shared" si="11"/>
        <v>0</v>
      </c>
      <c r="Y199" s="198" t="s">
        <v>1172</v>
      </c>
      <c r="Z199" s="199"/>
      <c r="AA199" s="200"/>
      <c r="AB199" s="200"/>
      <c r="AC199" s="169" t="str">
        <f t="shared" si="12"/>
        <v/>
      </c>
    </row>
    <row r="200" spans="2:29" s="170" customFormat="1">
      <c r="B200" s="247"/>
      <c r="C200" s="196" t="s">
        <v>419</v>
      </c>
      <c r="D200" s="298">
        <v>396</v>
      </c>
      <c r="E200" s="298"/>
      <c r="F200" s="196" t="s">
        <v>3</v>
      </c>
      <c r="G200" s="196" t="s">
        <v>1169</v>
      </c>
      <c r="H200" s="196" t="s">
        <v>652</v>
      </c>
      <c r="I200" s="196" t="s">
        <v>295</v>
      </c>
      <c r="J200" s="196" t="s">
        <v>472</v>
      </c>
      <c r="K200" s="293" t="s">
        <v>403</v>
      </c>
      <c r="L200" s="218"/>
      <c r="M200" s="294"/>
      <c r="N200" s="295"/>
      <c r="O200" s="296"/>
      <c r="P200" s="197" t="s">
        <v>73</v>
      </c>
      <c r="Q200" s="220">
        <v>25</v>
      </c>
      <c r="R200" s="223">
        <v>128</v>
      </c>
      <c r="S200" s="288">
        <v>124</v>
      </c>
      <c r="T200" s="288">
        <v>117</v>
      </c>
      <c r="U200" s="288">
        <v>110</v>
      </c>
      <c r="V200" s="5"/>
      <c r="W200" s="224">
        <f t="shared" si="10"/>
        <v>0</v>
      </c>
      <c r="X200" s="264">
        <f t="shared" si="11"/>
        <v>0</v>
      </c>
      <c r="Y200" s="198" t="s">
        <v>1172</v>
      </c>
      <c r="Z200" s="199"/>
      <c r="AA200" s="200"/>
      <c r="AB200" s="200"/>
      <c r="AC200" s="169" t="str">
        <f t="shared" si="12"/>
        <v/>
      </c>
    </row>
    <row r="201" spans="2:29" s="170" customFormat="1">
      <c r="B201" s="247"/>
      <c r="C201" s="196" t="s">
        <v>837</v>
      </c>
      <c r="D201" s="298">
        <v>600</v>
      </c>
      <c r="E201" s="298"/>
      <c r="F201" s="196" t="s">
        <v>3</v>
      </c>
      <c r="G201" s="196" t="s">
        <v>1169</v>
      </c>
      <c r="H201" s="196" t="s">
        <v>198</v>
      </c>
      <c r="I201" s="196" t="s">
        <v>197</v>
      </c>
      <c r="J201" s="196" t="s">
        <v>653</v>
      </c>
      <c r="K201" s="293" t="s">
        <v>403</v>
      </c>
      <c r="L201" s="218"/>
      <c r="M201" s="294"/>
      <c r="N201" s="295"/>
      <c r="O201" s="296"/>
      <c r="P201" s="197" t="s">
        <v>73</v>
      </c>
      <c r="Q201" s="220">
        <v>25</v>
      </c>
      <c r="R201" s="223">
        <v>128</v>
      </c>
      <c r="S201" s="288">
        <v>124</v>
      </c>
      <c r="T201" s="288">
        <v>117</v>
      </c>
      <c r="U201" s="288">
        <v>110</v>
      </c>
      <c r="V201" s="5"/>
      <c r="W201" s="224">
        <f t="shared" si="10"/>
        <v>0</v>
      </c>
      <c r="X201" s="264">
        <f t="shared" si="11"/>
        <v>0</v>
      </c>
      <c r="Y201" s="198" t="s">
        <v>1172</v>
      </c>
      <c r="Z201" s="199"/>
      <c r="AA201" s="200"/>
      <c r="AB201" s="200"/>
      <c r="AC201" s="169" t="str">
        <f t="shared" si="12"/>
        <v/>
      </c>
    </row>
    <row r="202" spans="2:29" s="170" customFormat="1">
      <c r="B202" s="247"/>
      <c r="C202" s="196" t="s">
        <v>838</v>
      </c>
      <c r="D202" s="298">
        <v>345</v>
      </c>
      <c r="E202" s="298"/>
      <c r="F202" s="196" t="s">
        <v>3</v>
      </c>
      <c r="G202" s="196" t="s">
        <v>1169</v>
      </c>
      <c r="H202" s="196" t="s">
        <v>198</v>
      </c>
      <c r="I202" s="196" t="s">
        <v>197</v>
      </c>
      <c r="J202" s="196" t="s">
        <v>654</v>
      </c>
      <c r="K202" s="293" t="s">
        <v>403</v>
      </c>
      <c r="L202" s="218"/>
      <c r="M202" s="294"/>
      <c r="N202" s="295"/>
      <c r="O202" s="296"/>
      <c r="P202" s="197" t="s">
        <v>73</v>
      </c>
      <c r="Q202" s="220">
        <v>25</v>
      </c>
      <c r="R202" s="223">
        <v>326</v>
      </c>
      <c r="S202" s="288">
        <v>316</v>
      </c>
      <c r="T202" s="288">
        <v>296</v>
      </c>
      <c r="U202" s="288">
        <v>278</v>
      </c>
      <c r="V202" s="5"/>
      <c r="W202" s="224">
        <f t="shared" si="10"/>
        <v>0</v>
      </c>
      <c r="X202" s="264">
        <f t="shared" si="11"/>
        <v>0</v>
      </c>
      <c r="Y202" s="198" t="s">
        <v>1172</v>
      </c>
      <c r="Z202" s="199"/>
      <c r="AA202" s="200"/>
      <c r="AB202" s="200"/>
      <c r="AC202" s="169" t="str">
        <f t="shared" si="12"/>
        <v/>
      </c>
    </row>
    <row r="203" spans="2:29" s="170" customFormat="1">
      <c r="B203" s="247"/>
      <c r="C203" s="196" t="s">
        <v>839</v>
      </c>
      <c r="D203" s="298">
        <v>975</v>
      </c>
      <c r="E203" s="298"/>
      <c r="F203" s="196" t="s">
        <v>3</v>
      </c>
      <c r="G203" s="196" t="s">
        <v>1169</v>
      </c>
      <c r="H203" s="196" t="s">
        <v>198</v>
      </c>
      <c r="I203" s="196" t="s">
        <v>197</v>
      </c>
      <c r="J203" s="196" t="s">
        <v>655</v>
      </c>
      <c r="K203" s="293" t="s">
        <v>403</v>
      </c>
      <c r="L203" s="218"/>
      <c r="M203" s="294"/>
      <c r="N203" s="295"/>
      <c r="O203" s="296"/>
      <c r="P203" s="197" t="s">
        <v>73</v>
      </c>
      <c r="Q203" s="220">
        <v>25</v>
      </c>
      <c r="R203" s="223">
        <v>198</v>
      </c>
      <c r="S203" s="288">
        <v>192</v>
      </c>
      <c r="T203" s="288">
        <v>180</v>
      </c>
      <c r="U203" s="288">
        <v>170</v>
      </c>
      <c r="V203" s="5"/>
      <c r="W203" s="224">
        <f t="shared" si="10"/>
        <v>0</v>
      </c>
      <c r="X203" s="264">
        <f t="shared" si="11"/>
        <v>0</v>
      </c>
      <c r="Y203" s="198" t="s">
        <v>1172</v>
      </c>
      <c r="Z203" s="199"/>
      <c r="AA203" s="200"/>
      <c r="AB203" s="200"/>
      <c r="AC203" s="169" t="str">
        <f t="shared" si="12"/>
        <v/>
      </c>
    </row>
    <row r="204" spans="2:29" s="170" customFormat="1">
      <c r="B204" s="247"/>
      <c r="C204" s="196" t="s">
        <v>840</v>
      </c>
      <c r="D204" s="298">
        <v>3171</v>
      </c>
      <c r="E204" s="298"/>
      <c r="F204" s="196" t="s">
        <v>3</v>
      </c>
      <c r="G204" s="196" t="s">
        <v>1169</v>
      </c>
      <c r="H204" s="196" t="s">
        <v>198</v>
      </c>
      <c r="I204" s="196" t="s">
        <v>197</v>
      </c>
      <c r="J204" s="196" t="s">
        <v>656</v>
      </c>
      <c r="K204" s="293" t="s">
        <v>403</v>
      </c>
      <c r="L204" s="218"/>
      <c r="M204" s="294"/>
      <c r="N204" s="295"/>
      <c r="O204" s="296"/>
      <c r="P204" s="197" t="s">
        <v>73</v>
      </c>
      <c r="Q204" s="220">
        <v>25</v>
      </c>
      <c r="R204" s="223">
        <v>238</v>
      </c>
      <c r="S204" s="288">
        <v>231</v>
      </c>
      <c r="T204" s="288">
        <v>216</v>
      </c>
      <c r="U204" s="288">
        <v>204</v>
      </c>
      <c r="V204" s="5"/>
      <c r="W204" s="224">
        <f t="shared" si="10"/>
        <v>0</v>
      </c>
      <c r="X204" s="264">
        <f t="shared" si="11"/>
        <v>0</v>
      </c>
      <c r="Y204" s="198" t="s">
        <v>1172</v>
      </c>
      <c r="Z204" s="199"/>
      <c r="AA204" s="200"/>
      <c r="AB204" s="200"/>
      <c r="AC204" s="169" t="str">
        <f t="shared" si="12"/>
        <v/>
      </c>
    </row>
    <row r="205" spans="2:29" s="170" customFormat="1">
      <c r="B205" s="247"/>
      <c r="C205" s="196" t="s">
        <v>841</v>
      </c>
      <c r="D205" s="298">
        <v>594</v>
      </c>
      <c r="E205" s="298"/>
      <c r="F205" s="196" t="s">
        <v>3</v>
      </c>
      <c r="G205" s="196" t="s">
        <v>1169</v>
      </c>
      <c r="H205" s="196" t="s">
        <v>198</v>
      </c>
      <c r="I205" s="196" t="s">
        <v>197</v>
      </c>
      <c r="J205" s="196" t="s">
        <v>24</v>
      </c>
      <c r="K205" s="293" t="s">
        <v>403</v>
      </c>
      <c r="L205" s="218"/>
      <c r="M205" s="294"/>
      <c r="N205" s="295"/>
      <c r="O205" s="296"/>
      <c r="P205" s="197" t="s">
        <v>73</v>
      </c>
      <c r="Q205" s="220">
        <v>25</v>
      </c>
      <c r="R205" s="223">
        <v>170</v>
      </c>
      <c r="S205" s="288">
        <v>164</v>
      </c>
      <c r="T205" s="288">
        <v>154</v>
      </c>
      <c r="U205" s="288">
        <v>145</v>
      </c>
      <c r="V205" s="5"/>
      <c r="W205" s="224">
        <f t="shared" si="10"/>
        <v>0</v>
      </c>
      <c r="X205" s="264">
        <f t="shared" si="11"/>
        <v>0</v>
      </c>
      <c r="Y205" s="198" t="s">
        <v>1172</v>
      </c>
      <c r="Z205" s="199"/>
      <c r="AA205" s="200"/>
      <c r="AB205" s="200"/>
      <c r="AC205" s="169" t="str">
        <f t="shared" si="12"/>
        <v/>
      </c>
    </row>
    <row r="206" spans="2:29" s="170" customFormat="1">
      <c r="B206" s="247"/>
      <c r="C206" s="196" t="s">
        <v>842</v>
      </c>
      <c r="D206" s="298">
        <v>81</v>
      </c>
      <c r="E206" s="298"/>
      <c r="F206" s="196" t="s">
        <v>3</v>
      </c>
      <c r="G206" s="196" t="s">
        <v>1169</v>
      </c>
      <c r="H206" s="196" t="s">
        <v>198</v>
      </c>
      <c r="I206" s="196" t="s">
        <v>197</v>
      </c>
      <c r="J206" s="196" t="s">
        <v>657</v>
      </c>
      <c r="K206" s="293" t="s">
        <v>403</v>
      </c>
      <c r="L206" s="218"/>
      <c r="M206" s="294"/>
      <c r="N206" s="295"/>
      <c r="O206" s="296"/>
      <c r="P206" s="197" t="s">
        <v>73</v>
      </c>
      <c r="Q206" s="220">
        <v>25</v>
      </c>
      <c r="R206" s="223">
        <v>189</v>
      </c>
      <c r="S206" s="288">
        <v>183</v>
      </c>
      <c r="T206" s="288">
        <v>171</v>
      </c>
      <c r="U206" s="288">
        <v>161</v>
      </c>
      <c r="V206" s="5"/>
      <c r="W206" s="224">
        <f t="shared" si="10"/>
        <v>0</v>
      </c>
      <c r="X206" s="264">
        <f t="shared" si="11"/>
        <v>0</v>
      </c>
      <c r="Y206" s="198" t="s">
        <v>1172</v>
      </c>
      <c r="Z206" s="199"/>
      <c r="AA206" s="200"/>
      <c r="AB206" s="200"/>
      <c r="AC206" s="169" t="str">
        <f t="shared" si="12"/>
        <v/>
      </c>
    </row>
    <row r="207" spans="2:29" s="170" customFormat="1">
      <c r="B207" s="247"/>
      <c r="C207" s="196" t="s">
        <v>843</v>
      </c>
      <c r="D207" s="298">
        <v>5346</v>
      </c>
      <c r="E207" s="298"/>
      <c r="F207" s="196" t="s">
        <v>3</v>
      </c>
      <c r="G207" s="196" t="s">
        <v>1169</v>
      </c>
      <c r="H207" s="196" t="s">
        <v>200</v>
      </c>
      <c r="I207" s="196" t="s">
        <v>199</v>
      </c>
      <c r="J207" s="196" t="s">
        <v>201</v>
      </c>
      <c r="K207" s="293" t="s">
        <v>403</v>
      </c>
      <c r="L207" s="218"/>
      <c r="M207" s="294"/>
      <c r="N207" s="295"/>
      <c r="O207" s="296"/>
      <c r="P207" s="197" t="s">
        <v>73</v>
      </c>
      <c r="Q207" s="220">
        <v>25</v>
      </c>
      <c r="R207" s="223">
        <v>128</v>
      </c>
      <c r="S207" s="288">
        <v>124</v>
      </c>
      <c r="T207" s="288">
        <v>117</v>
      </c>
      <c r="U207" s="288">
        <v>110</v>
      </c>
      <c r="V207" s="5"/>
      <c r="W207" s="224">
        <f t="shared" si="10"/>
        <v>0</v>
      </c>
      <c r="X207" s="264">
        <f t="shared" si="11"/>
        <v>0</v>
      </c>
      <c r="Y207" s="198" t="s">
        <v>1172</v>
      </c>
      <c r="Z207" s="199"/>
      <c r="AA207" s="200"/>
      <c r="AB207" s="200"/>
      <c r="AC207" s="169" t="str">
        <f t="shared" si="12"/>
        <v/>
      </c>
    </row>
    <row r="208" spans="2:29" s="170" customFormat="1">
      <c r="B208" s="247"/>
      <c r="C208" s="196" t="s">
        <v>844</v>
      </c>
      <c r="D208" s="298">
        <v>390</v>
      </c>
      <c r="E208" s="298"/>
      <c r="F208" s="196" t="s">
        <v>3</v>
      </c>
      <c r="G208" s="196" t="s">
        <v>1169</v>
      </c>
      <c r="H208" s="196" t="s">
        <v>658</v>
      </c>
      <c r="I208" s="196" t="s">
        <v>659</v>
      </c>
      <c r="J208" s="196" t="s">
        <v>660</v>
      </c>
      <c r="K208" s="293" t="s">
        <v>403</v>
      </c>
      <c r="L208" s="218"/>
      <c r="M208" s="294"/>
      <c r="N208" s="295"/>
      <c r="O208" s="296"/>
      <c r="P208" s="197" t="s">
        <v>73</v>
      </c>
      <c r="Q208" s="220">
        <v>25</v>
      </c>
      <c r="R208" s="223">
        <v>170</v>
      </c>
      <c r="S208" s="288">
        <v>165</v>
      </c>
      <c r="T208" s="288">
        <v>155</v>
      </c>
      <c r="U208" s="288">
        <v>146</v>
      </c>
      <c r="V208" s="5"/>
      <c r="W208" s="224">
        <f t="shared" si="10"/>
        <v>0</v>
      </c>
      <c r="X208" s="264">
        <f t="shared" si="11"/>
        <v>0</v>
      </c>
      <c r="Y208" s="198" t="s">
        <v>1172</v>
      </c>
      <c r="Z208" s="199"/>
      <c r="AA208" s="200"/>
      <c r="AB208" s="200"/>
      <c r="AC208" s="169" t="str">
        <f t="shared" si="12"/>
        <v/>
      </c>
    </row>
    <row r="209" spans="2:29" s="170" customFormat="1">
      <c r="B209" s="247"/>
      <c r="C209" s="196" t="s">
        <v>845</v>
      </c>
      <c r="D209" s="298">
        <v>501</v>
      </c>
      <c r="E209" s="298"/>
      <c r="F209" s="196" t="s">
        <v>3</v>
      </c>
      <c r="G209" s="196" t="s">
        <v>1169</v>
      </c>
      <c r="H209" s="196" t="s">
        <v>658</v>
      </c>
      <c r="I209" s="196" t="s">
        <v>659</v>
      </c>
      <c r="J209" s="196" t="s">
        <v>437</v>
      </c>
      <c r="K209" s="293" t="s">
        <v>403</v>
      </c>
      <c r="L209" s="218"/>
      <c r="M209" s="294"/>
      <c r="N209" s="295"/>
      <c r="O209" s="296"/>
      <c r="P209" s="197" t="s">
        <v>73</v>
      </c>
      <c r="Q209" s="220">
        <v>25</v>
      </c>
      <c r="R209" s="223">
        <v>170</v>
      </c>
      <c r="S209" s="288">
        <v>165</v>
      </c>
      <c r="T209" s="288">
        <v>155</v>
      </c>
      <c r="U209" s="288">
        <v>146</v>
      </c>
      <c r="V209" s="5"/>
      <c r="W209" s="224">
        <f t="shared" si="10"/>
        <v>0</v>
      </c>
      <c r="X209" s="264">
        <f t="shared" si="11"/>
        <v>0</v>
      </c>
      <c r="Y209" s="198" t="s">
        <v>1172</v>
      </c>
      <c r="Z209" s="199"/>
      <c r="AA209" s="200"/>
      <c r="AB209" s="200"/>
      <c r="AC209" s="169" t="str">
        <f t="shared" si="12"/>
        <v/>
      </c>
    </row>
    <row r="210" spans="2:29" s="170" customFormat="1">
      <c r="B210" s="247"/>
      <c r="C210" s="196" t="s">
        <v>846</v>
      </c>
      <c r="D210" s="298">
        <v>348</v>
      </c>
      <c r="E210" s="298"/>
      <c r="F210" s="196" t="s">
        <v>3</v>
      </c>
      <c r="G210" s="196" t="s">
        <v>1169</v>
      </c>
      <c r="H210" s="196" t="s">
        <v>476</v>
      </c>
      <c r="I210" s="196" t="s">
        <v>475</v>
      </c>
      <c r="J210" s="196" t="s">
        <v>661</v>
      </c>
      <c r="K210" s="293" t="s">
        <v>403</v>
      </c>
      <c r="L210" s="218"/>
      <c r="M210" s="294"/>
      <c r="N210" s="295"/>
      <c r="O210" s="296"/>
      <c r="P210" s="197" t="s">
        <v>73</v>
      </c>
      <c r="Q210" s="220">
        <v>25</v>
      </c>
      <c r="R210" s="223">
        <v>128</v>
      </c>
      <c r="S210" s="288">
        <v>124</v>
      </c>
      <c r="T210" s="288">
        <v>117</v>
      </c>
      <c r="U210" s="288">
        <v>110</v>
      </c>
      <c r="V210" s="5"/>
      <c r="W210" s="224">
        <f t="shared" si="10"/>
        <v>0</v>
      </c>
      <c r="X210" s="264">
        <f t="shared" si="11"/>
        <v>0</v>
      </c>
      <c r="Y210" s="198" t="s">
        <v>1172</v>
      </c>
      <c r="Z210" s="199"/>
      <c r="AA210" s="200"/>
      <c r="AB210" s="200"/>
      <c r="AC210" s="169" t="str">
        <f t="shared" si="12"/>
        <v/>
      </c>
    </row>
    <row r="211" spans="2:29" s="170" customFormat="1">
      <c r="B211" s="247"/>
      <c r="C211" s="196" t="s">
        <v>847</v>
      </c>
      <c r="D211" s="298">
        <v>414</v>
      </c>
      <c r="E211" s="298"/>
      <c r="F211" s="196" t="s">
        <v>3</v>
      </c>
      <c r="G211" s="196" t="s">
        <v>1169</v>
      </c>
      <c r="H211" s="196" t="s">
        <v>476</v>
      </c>
      <c r="I211" s="196" t="s">
        <v>475</v>
      </c>
      <c r="J211" s="196" t="s">
        <v>662</v>
      </c>
      <c r="K211" s="293" t="s">
        <v>403</v>
      </c>
      <c r="L211" s="218"/>
      <c r="M211" s="294"/>
      <c r="N211" s="295"/>
      <c r="O211" s="296"/>
      <c r="P211" s="197" t="s">
        <v>73</v>
      </c>
      <c r="Q211" s="220">
        <v>25</v>
      </c>
      <c r="R211" s="223">
        <v>87</v>
      </c>
      <c r="S211" s="288">
        <v>84</v>
      </c>
      <c r="T211" s="288">
        <v>79</v>
      </c>
      <c r="U211" s="288">
        <v>75</v>
      </c>
      <c r="V211" s="5"/>
      <c r="W211" s="224">
        <f t="shared" si="10"/>
        <v>0</v>
      </c>
      <c r="X211" s="264">
        <f t="shared" si="11"/>
        <v>0</v>
      </c>
      <c r="Y211" s="198" t="s">
        <v>1172</v>
      </c>
      <c r="Z211" s="199"/>
      <c r="AA211" s="200"/>
      <c r="AB211" s="200"/>
      <c r="AC211" s="169" t="str">
        <f t="shared" si="12"/>
        <v/>
      </c>
    </row>
    <row r="212" spans="2:29" s="170" customFormat="1">
      <c r="B212" s="247"/>
      <c r="C212" s="196" t="s">
        <v>848</v>
      </c>
      <c r="D212" s="298">
        <v>162</v>
      </c>
      <c r="E212" s="298"/>
      <c r="F212" s="196" t="s">
        <v>3</v>
      </c>
      <c r="G212" s="196" t="s">
        <v>1169</v>
      </c>
      <c r="H212" s="196" t="s">
        <v>663</v>
      </c>
      <c r="I212" s="196" t="s">
        <v>664</v>
      </c>
      <c r="J212" s="196" t="s">
        <v>665</v>
      </c>
      <c r="K212" s="293" t="s">
        <v>403</v>
      </c>
      <c r="L212" s="218"/>
      <c r="M212" s="294"/>
      <c r="N212" s="295"/>
      <c r="O212" s="296"/>
      <c r="P212" s="197" t="s">
        <v>73</v>
      </c>
      <c r="Q212" s="220">
        <v>25</v>
      </c>
      <c r="R212" s="223">
        <v>128</v>
      </c>
      <c r="S212" s="288">
        <v>124</v>
      </c>
      <c r="T212" s="288">
        <v>117</v>
      </c>
      <c r="U212" s="288">
        <v>110</v>
      </c>
      <c r="V212" s="5"/>
      <c r="W212" s="224">
        <f t="shared" si="10"/>
        <v>0</v>
      </c>
      <c r="X212" s="264">
        <f t="shared" si="11"/>
        <v>0</v>
      </c>
      <c r="Y212" s="198" t="s">
        <v>1172</v>
      </c>
      <c r="Z212" s="199"/>
      <c r="AA212" s="200"/>
      <c r="AB212" s="200"/>
      <c r="AC212" s="169" t="str">
        <f t="shared" si="12"/>
        <v/>
      </c>
    </row>
    <row r="213" spans="2:29" s="170" customFormat="1">
      <c r="B213" s="247"/>
      <c r="C213" s="196" t="s">
        <v>849</v>
      </c>
      <c r="D213" s="298">
        <v>216</v>
      </c>
      <c r="E213" s="298"/>
      <c r="F213" s="196" t="s">
        <v>3</v>
      </c>
      <c r="G213" s="196" t="s">
        <v>1169</v>
      </c>
      <c r="H213" s="196" t="s">
        <v>666</v>
      </c>
      <c r="I213" s="196" t="s">
        <v>667</v>
      </c>
      <c r="J213" s="196" t="s">
        <v>668</v>
      </c>
      <c r="K213" s="293" t="s">
        <v>403</v>
      </c>
      <c r="L213" s="218"/>
      <c r="M213" s="294"/>
      <c r="N213" s="295"/>
      <c r="O213" s="296"/>
      <c r="P213" s="197" t="s">
        <v>73</v>
      </c>
      <c r="Q213" s="220">
        <v>25</v>
      </c>
      <c r="R213" s="223">
        <v>128</v>
      </c>
      <c r="S213" s="288">
        <v>124</v>
      </c>
      <c r="T213" s="288">
        <v>117</v>
      </c>
      <c r="U213" s="288">
        <v>110</v>
      </c>
      <c r="V213" s="5"/>
      <c r="W213" s="224">
        <f t="shared" si="10"/>
        <v>0</v>
      </c>
      <c r="X213" s="264">
        <f t="shared" si="11"/>
        <v>0</v>
      </c>
      <c r="Y213" s="198" t="s">
        <v>1172</v>
      </c>
      <c r="Z213" s="199"/>
      <c r="AA213" s="200"/>
      <c r="AB213" s="200"/>
      <c r="AC213" s="169" t="str">
        <f t="shared" si="12"/>
        <v/>
      </c>
    </row>
    <row r="214" spans="2:29" s="170" customFormat="1">
      <c r="B214" s="247"/>
      <c r="C214" s="196" t="s">
        <v>850</v>
      </c>
      <c r="D214" s="298">
        <v>825</v>
      </c>
      <c r="E214" s="298"/>
      <c r="F214" s="196" t="s">
        <v>3</v>
      </c>
      <c r="G214" s="196" t="s">
        <v>1169</v>
      </c>
      <c r="H214" s="196" t="s">
        <v>203</v>
      </c>
      <c r="I214" s="196" t="s">
        <v>202</v>
      </c>
      <c r="J214" s="196" t="s">
        <v>669</v>
      </c>
      <c r="K214" s="293" t="s">
        <v>403</v>
      </c>
      <c r="L214" s="218"/>
      <c r="M214" s="294"/>
      <c r="N214" s="295"/>
      <c r="O214" s="296"/>
      <c r="P214" s="197" t="s">
        <v>73</v>
      </c>
      <c r="Q214" s="220">
        <v>25</v>
      </c>
      <c r="R214" s="223">
        <v>128</v>
      </c>
      <c r="S214" s="288">
        <v>124</v>
      </c>
      <c r="T214" s="288">
        <v>117</v>
      </c>
      <c r="U214" s="288">
        <v>110</v>
      </c>
      <c r="V214" s="5"/>
      <c r="W214" s="224">
        <f t="shared" si="10"/>
        <v>0</v>
      </c>
      <c r="X214" s="264">
        <f t="shared" si="11"/>
        <v>0</v>
      </c>
      <c r="Y214" s="198" t="s">
        <v>1172</v>
      </c>
      <c r="Z214" s="199"/>
      <c r="AA214" s="200"/>
      <c r="AB214" s="200"/>
      <c r="AC214" s="169" t="str">
        <f t="shared" si="12"/>
        <v/>
      </c>
    </row>
    <row r="215" spans="2:29" s="170" customFormat="1">
      <c r="B215" s="247"/>
      <c r="C215" s="196" t="s">
        <v>851</v>
      </c>
      <c r="D215" s="298">
        <v>333</v>
      </c>
      <c r="E215" s="298"/>
      <c r="F215" s="196" t="s">
        <v>3</v>
      </c>
      <c r="G215" s="196" t="s">
        <v>1169</v>
      </c>
      <c r="H215" s="196" t="s">
        <v>203</v>
      </c>
      <c r="I215" s="196" t="s">
        <v>202</v>
      </c>
      <c r="J215" s="196" t="s">
        <v>670</v>
      </c>
      <c r="K215" s="293" t="s">
        <v>403</v>
      </c>
      <c r="L215" s="218"/>
      <c r="M215" s="294"/>
      <c r="N215" s="295"/>
      <c r="O215" s="296"/>
      <c r="P215" s="197" t="s">
        <v>73</v>
      </c>
      <c r="Q215" s="220">
        <v>25</v>
      </c>
      <c r="R215" s="223">
        <v>87</v>
      </c>
      <c r="S215" s="288">
        <v>84</v>
      </c>
      <c r="T215" s="288">
        <v>79</v>
      </c>
      <c r="U215" s="288">
        <v>75</v>
      </c>
      <c r="V215" s="5"/>
      <c r="W215" s="224">
        <f t="shared" si="10"/>
        <v>0</v>
      </c>
      <c r="X215" s="264">
        <f t="shared" si="11"/>
        <v>0</v>
      </c>
      <c r="Y215" s="198" t="s">
        <v>1172</v>
      </c>
      <c r="Z215" s="199"/>
      <c r="AA215" s="200"/>
      <c r="AB215" s="200"/>
      <c r="AC215" s="169" t="str">
        <f t="shared" si="12"/>
        <v/>
      </c>
    </row>
    <row r="216" spans="2:29" s="170" customFormat="1">
      <c r="B216" s="247"/>
      <c r="C216" s="196" t="s">
        <v>852</v>
      </c>
      <c r="D216" s="298">
        <v>585</v>
      </c>
      <c r="E216" s="298"/>
      <c r="F216" s="196" t="s">
        <v>3</v>
      </c>
      <c r="G216" s="196" t="s">
        <v>1169</v>
      </c>
      <c r="H216" s="196" t="s">
        <v>203</v>
      </c>
      <c r="I216" s="196" t="s">
        <v>202</v>
      </c>
      <c r="J216" s="196" t="s">
        <v>671</v>
      </c>
      <c r="K216" s="293" t="s">
        <v>403</v>
      </c>
      <c r="L216" s="218"/>
      <c r="M216" s="294"/>
      <c r="N216" s="295"/>
      <c r="O216" s="296"/>
      <c r="P216" s="197" t="s">
        <v>73</v>
      </c>
      <c r="Q216" s="220">
        <v>25</v>
      </c>
      <c r="R216" s="223">
        <v>87</v>
      </c>
      <c r="S216" s="288">
        <v>84</v>
      </c>
      <c r="T216" s="288">
        <v>79</v>
      </c>
      <c r="U216" s="288">
        <v>75</v>
      </c>
      <c r="V216" s="5"/>
      <c r="W216" s="224">
        <f t="shared" si="10"/>
        <v>0</v>
      </c>
      <c r="X216" s="264">
        <f t="shared" si="11"/>
        <v>0</v>
      </c>
      <c r="Y216" s="198" t="s">
        <v>1172</v>
      </c>
      <c r="Z216" s="199"/>
      <c r="AA216" s="200"/>
      <c r="AB216" s="200"/>
      <c r="AC216" s="169" t="str">
        <f t="shared" si="12"/>
        <v/>
      </c>
    </row>
    <row r="217" spans="2:29" s="170" customFormat="1">
      <c r="B217" s="247"/>
      <c r="C217" s="196" t="s">
        <v>853</v>
      </c>
      <c r="D217" s="298">
        <v>624</v>
      </c>
      <c r="E217" s="298"/>
      <c r="F217" s="196" t="s">
        <v>3</v>
      </c>
      <c r="G217" s="196" t="s">
        <v>1169</v>
      </c>
      <c r="H217" s="196" t="s">
        <v>203</v>
      </c>
      <c r="I217" s="196" t="s">
        <v>202</v>
      </c>
      <c r="J217" s="196" t="s">
        <v>672</v>
      </c>
      <c r="K217" s="293" t="s">
        <v>403</v>
      </c>
      <c r="L217" s="218"/>
      <c r="M217" s="294"/>
      <c r="N217" s="295"/>
      <c r="O217" s="296"/>
      <c r="P217" s="197" t="s">
        <v>73</v>
      </c>
      <c r="Q217" s="220">
        <v>25</v>
      </c>
      <c r="R217" s="223">
        <v>87</v>
      </c>
      <c r="S217" s="288">
        <v>84</v>
      </c>
      <c r="T217" s="288">
        <v>79</v>
      </c>
      <c r="U217" s="288">
        <v>75</v>
      </c>
      <c r="V217" s="5"/>
      <c r="W217" s="224">
        <f t="shared" si="10"/>
        <v>0</v>
      </c>
      <c r="X217" s="264">
        <f t="shared" si="11"/>
        <v>0</v>
      </c>
      <c r="Y217" s="198" t="s">
        <v>1172</v>
      </c>
      <c r="Z217" s="199"/>
      <c r="AA217" s="200"/>
      <c r="AB217" s="200"/>
      <c r="AC217" s="169" t="str">
        <f t="shared" si="12"/>
        <v/>
      </c>
    </row>
    <row r="218" spans="2:29" s="170" customFormat="1">
      <c r="B218" s="247"/>
      <c r="C218" s="196" t="s">
        <v>854</v>
      </c>
      <c r="D218" s="298">
        <v>360</v>
      </c>
      <c r="E218" s="298"/>
      <c r="F218" s="196" t="s">
        <v>3</v>
      </c>
      <c r="G218" s="196" t="s">
        <v>1169</v>
      </c>
      <c r="H218" s="196" t="s">
        <v>203</v>
      </c>
      <c r="I218" s="196" t="s">
        <v>202</v>
      </c>
      <c r="J218" s="196" t="s">
        <v>673</v>
      </c>
      <c r="K218" s="293" t="s">
        <v>403</v>
      </c>
      <c r="L218" s="218"/>
      <c r="M218" s="294"/>
      <c r="N218" s="295"/>
      <c r="O218" s="296"/>
      <c r="P218" s="197" t="s">
        <v>73</v>
      </c>
      <c r="Q218" s="220">
        <v>25</v>
      </c>
      <c r="R218" s="223">
        <v>128</v>
      </c>
      <c r="S218" s="288">
        <v>124</v>
      </c>
      <c r="T218" s="288">
        <v>117</v>
      </c>
      <c r="U218" s="288">
        <v>110</v>
      </c>
      <c r="V218" s="5"/>
      <c r="W218" s="224">
        <f t="shared" si="10"/>
        <v>0</v>
      </c>
      <c r="X218" s="264">
        <f t="shared" si="11"/>
        <v>0</v>
      </c>
      <c r="Y218" s="198" t="s">
        <v>1172</v>
      </c>
      <c r="Z218" s="199"/>
      <c r="AA218" s="200"/>
      <c r="AB218" s="200"/>
      <c r="AC218" s="169" t="str">
        <f t="shared" si="12"/>
        <v/>
      </c>
    </row>
    <row r="219" spans="2:29" s="170" customFormat="1">
      <c r="B219" s="247"/>
      <c r="C219" s="196" t="s">
        <v>855</v>
      </c>
      <c r="D219" s="298">
        <v>804</v>
      </c>
      <c r="E219" s="298"/>
      <c r="F219" s="196" t="s">
        <v>3</v>
      </c>
      <c r="G219" s="196" t="s">
        <v>1169</v>
      </c>
      <c r="H219" s="196" t="s">
        <v>205</v>
      </c>
      <c r="I219" s="196" t="s">
        <v>204</v>
      </c>
      <c r="J219" s="196" t="s">
        <v>206</v>
      </c>
      <c r="K219" s="293" t="s">
        <v>403</v>
      </c>
      <c r="L219" s="218"/>
      <c r="M219" s="294"/>
      <c r="N219" s="295"/>
      <c r="O219" s="296"/>
      <c r="P219" s="197" t="s">
        <v>73</v>
      </c>
      <c r="Q219" s="220">
        <v>25</v>
      </c>
      <c r="R219" s="223">
        <v>87</v>
      </c>
      <c r="S219" s="288">
        <v>84</v>
      </c>
      <c r="T219" s="288">
        <v>79</v>
      </c>
      <c r="U219" s="288">
        <v>75</v>
      </c>
      <c r="V219" s="5"/>
      <c r="W219" s="224">
        <f t="shared" si="10"/>
        <v>0</v>
      </c>
      <c r="X219" s="264">
        <f t="shared" si="11"/>
        <v>0</v>
      </c>
      <c r="Y219" s="198" t="s">
        <v>1172</v>
      </c>
      <c r="Z219" s="199"/>
      <c r="AA219" s="200"/>
      <c r="AB219" s="200"/>
      <c r="AC219" s="169" t="str">
        <f t="shared" si="12"/>
        <v/>
      </c>
    </row>
    <row r="220" spans="2:29" s="170" customFormat="1">
      <c r="B220" s="247"/>
      <c r="C220" s="196" t="s">
        <v>856</v>
      </c>
      <c r="D220" s="298">
        <v>135</v>
      </c>
      <c r="E220" s="298"/>
      <c r="F220" s="196" t="s">
        <v>3</v>
      </c>
      <c r="G220" s="196" t="s">
        <v>1169</v>
      </c>
      <c r="H220" s="196" t="s">
        <v>557</v>
      </c>
      <c r="I220" s="196" t="s">
        <v>674</v>
      </c>
      <c r="J220" s="196" t="s">
        <v>675</v>
      </c>
      <c r="K220" s="293" t="s">
        <v>403</v>
      </c>
      <c r="L220" s="218"/>
      <c r="M220" s="294"/>
      <c r="N220" s="295"/>
      <c r="O220" s="296"/>
      <c r="P220" s="197" t="s">
        <v>73</v>
      </c>
      <c r="Q220" s="220">
        <v>25</v>
      </c>
      <c r="R220" s="223">
        <v>128</v>
      </c>
      <c r="S220" s="288">
        <v>124</v>
      </c>
      <c r="T220" s="288">
        <v>117</v>
      </c>
      <c r="U220" s="288">
        <v>110</v>
      </c>
      <c r="V220" s="5"/>
      <c r="W220" s="224">
        <f t="shared" si="10"/>
        <v>0</v>
      </c>
      <c r="X220" s="264">
        <f t="shared" si="11"/>
        <v>0</v>
      </c>
      <c r="Y220" s="198" t="s">
        <v>1172</v>
      </c>
      <c r="Z220" s="199"/>
      <c r="AA220" s="200"/>
      <c r="AB220" s="200"/>
      <c r="AC220" s="169" t="str">
        <f t="shared" si="12"/>
        <v/>
      </c>
    </row>
    <row r="221" spans="2:29" s="170" customFormat="1">
      <c r="B221" s="247"/>
      <c r="C221" s="196" t="s">
        <v>857</v>
      </c>
      <c r="D221" s="298">
        <v>675</v>
      </c>
      <c r="E221" s="298"/>
      <c r="F221" s="196" t="s">
        <v>3</v>
      </c>
      <c r="G221" s="196" t="s">
        <v>1169</v>
      </c>
      <c r="H221" s="196" t="s">
        <v>557</v>
      </c>
      <c r="I221" s="196" t="s">
        <v>674</v>
      </c>
      <c r="J221" s="196" t="s">
        <v>676</v>
      </c>
      <c r="K221" s="293" t="s">
        <v>403</v>
      </c>
      <c r="L221" s="218"/>
      <c r="M221" s="294"/>
      <c r="N221" s="295"/>
      <c r="O221" s="296"/>
      <c r="P221" s="197" t="s">
        <v>73</v>
      </c>
      <c r="Q221" s="220">
        <v>25</v>
      </c>
      <c r="R221" s="223">
        <v>128</v>
      </c>
      <c r="S221" s="288">
        <v>124</v>
      </c>
      <c r="T221" s="288">
        <v>117</v>
      </c>
      <c r="U221" s="288">
        <v>110</v>
      </c>
      <c r="V221" s="5"/>
      <c r="W221" s="224">
        <f t="shared" si="10"/>
        <v>0</v>
      </c>
      <c r="X221" s="264">
        <f t="shared" si="11"/>
        <v>0</v>
      </c>
      <c r="Y221" s="198" t="s">
        <v>1172</v>
      </c>
      <c r="Z221" s="199"/>
      <c r="AA221" s="200"/>
      <c r="AB221" s="200"/>
      <c r="AC221" s="169" t="str">
        <f t="shared" si="12"/>
        <v/>
      </c>
    </row>
    <row r="222" spans="2:29" s="170" customFormat="1">
      <c r="B222" s="247"/>
      <c r="C222" s="196" t="s">
        <v>858</v>
      </c>
      <c r="D222" s="298">
        <v>30</v>
      </c>
      <c r="E222" s="298"/>
      <c r="F222" s="196" t="s">
        <v>3</v>
      </c>
      <c r="G222" s="196" t="s">
        <v>1169</v>
      </c>
      <c r="H222" s="196" t="s">
        <v>208</v>
      </c>
      <c r="I222" s="196" t="s">
        <v>207</v>
      </c>
      <c r="J222" s="196" t="s">
        <v>677</v>
      </c>
      <c r="K222" s="293" t="s">
        <v>403</v>
      </c>
      <c r="L222" s="218"/>
      <c r="M222" s="294"/>
      <c r="N222" s="295"/>
      <c r="O222" s="296"/>
      <c r="P222" s="197" t="s">
        <v>73</v>
      </c>
      <c r="Q222" s="220">
        <v>25</v>
      </c>
      <c r="R222" s="223">
        <v>128</v>
      </c>
      <c r="S222" s="288">
        <v>124</v>
      </c>
      <c r="T222" s="288">
        <v>117</v>
      </c>
      <c r="U222" s="288">
        <v>110</v>
      </c>
      <c r="V222" s="5"/>
      <c r="W222" s="224">
        <f t="shared" si="10"/>
        <v>0</v>
      </c>
      <c r="X222" s="264">
        <f t="shared" si="11"/>
        <v>0</v>
      </c>
      <c r="Y222" s="198" t="s">
        <v>1172</v>
      </c>
      <c r="Z222" s="199"/>
      <c r="AA222" s="200"/>
      <c r="AB222" s="200"/>
      <c r="AC222" s="169" t="str">
        <f t="shared" si="12"/>
        <v/>
      </c>
    </row>
    <row r="223" spans="2:29" s="170" customFormat="1">
      <c r="B223" s="247"/>
      <c r="C223" s="196" t="s">
        <v>859</v>
      </c>
      <c r="D223" s="298">
        <v>1995</v>
      </c>
      <c r="E223" s="298"/>
      <c r="F223" s="196" t="s">
        <v>3</v>
      </c>
      <c r="G223" s="196" t="s">
        <v>1169</v>
      </c>
      <c r="H223" s="196" t="s">
        <v>210</v>
      </c>
      <c r="I223" s="196" t="s">
        <v>209</v>
      </c>
      <c r="J223" s="196" t="s">
        <v>196</v>
      </c>
      <c r="K223" s="293" t="s">
        <v>403</v>
      </c>
      <c r="L223" s="218"/>
      <c r="M223" s="294"/>
      <c r="N223" s="295"/>
      <c r="O223" s="296"/>
      <c r="P223" s="197" t="s">
        <v>73</v>
      </c>
      <c r="Q223" s="220">
        <v>25</v>
      </c>
      <c r="R223" s="223">
        <v>87</v>
      </c>
      <c r="S223" s="288">
        <v>84</v>
      </c>
      <c r="T223" s="288">
        <v>79</v>
      </c>
      <c r="U223" s="288">
        <v>75</v>
      </c>
      <c r="V223" s="5"/>
      <c r="W223" s="224">
        <f t="shared" si="10"/>
        <v>0</v>
      </c>
      <c r="X223" s="264">
        <f t="shared" si="11"/>
        <v>0</v>
      </c>
      <c r="Y223" s="198" t="s">
        <v>1172</v>
      </c>
      <c r="Z223" s="199"/>
      <c r="AA223" s="200"/>
      <c r="AB223" s="200"/>
      <c r="AC223" s="169" t="str">
        <f t="shared" si="12"/>
        <v/>
      </c>
    </row>
    <row r="224" spans="2:29" s="170" customFormat="1">
      <c r="B224" s="247"/>
      <c r="C224" s="196" t="s">
        <v>420</v>
      </c>
      <c r="D224" s="298">
        <v>642</v>
      </c>
      <c r="E224" s="298"/>
      <c r="F224" s="196" t="s">
        <v>3</v>
      </c>
      <c r="G224" s="196" t="s">
        <v>1169</v>
      </c>
      <c r="H224" s="196" t="s">
        <v>210</v>
      </c>
      <c r="I224" s="196" t="s">
        <v>209</v>
      </c>
      <c r="J224" s="196" t="s">
        <v>477</v>
      </c>
      <c r="K224" s="293" t="s">
        <v>403</v>
      </c>
      <c r="L224" s="218"/>
      <c r="M224" s="294"/>
      <c r="N224" s="295"/>
      <c r="O224" s="296"/>
      <c r="P224" s="197" t="s">
        <v>73</v>
      </c>
      <c r="Q224" s="220">
        <v>25</v>
      </c>
      <c r="R224" s="223">
        <v>87</v>
      </c>
      <c r="S224" s="288">
        <v>84</v>
      </c>
      <c r="T224" s="288">
        <v>79</v>
      </c>
      <c r="U224" s="288">
        <v>75</v>
      </c>
      <c r="V224" s="5"/>
      <c r="W224" s="224">
        <f t="shared" si="10"/>
        <v>0</v>
      </c>
      <c r="X224" s="264">
        <f t="shared" si="11"/>
        <v>0</v>
      </c>
      <c r="Y224" s="198" t="s">
        <v>1172</v>
      </c>
      <c r="Z224" s="199"/>
      <c r="AA224" s="200"/>
      <c r="AB224" s="200"/>
      <c r="AC224" s="169" t="str">
        <f t="shared" si="12"/>
        <v/>
      </c>
    </row>
    <row r="225" spans="2:29" s="170" customFormat="1">
      <c r="B225" s="247"/>
      <c r="C225" s="196" t="s">
        <v>860</v>
      </c>
      <c r="D225" s="298">
        <v>4650</v>
      </c>
      <c r="E225" s="298"/>
      <c r="F225" s="196" t="s">
        <v>3</v>
      </c>
      <c r="G225" s="196" t="s">
        <v>1169</v>
      </c>
      <c r="H225" s="196" t="s">
        <v>210</v>
      </c>
      <c r="I225" s="196" t="s">
        <v>209</v>
      </c>
      <c r="J225" s="196" t="s">
        <v>211</v>
      </c>
      <c r="K225" s="293" t="s">
        <v>403</v>
      </c>
      <c r="L225" s="218"/>
      <c r="M225" s="294"/>
      <c r="N225" s="295"/>
      <c r="O225" s="296"/>
      <c r="P225" s="197" t="s">
        <v>73</v>
      </c>
      <c r="Q225" s="220">
        <v>25</v>
      </c>
      <c r="R225" s="223">
        <v>128</v>
      </c>
      <c r="S225" s="288">
        <v>124</v>
      </c>
      <c r="T225" s="288">
        <v>117</v>
      </c>
      <c r="U225" s="288">
        <v>110</v>
      </c>
      <c r="V225" s="5"/>
      <c r="W225" s="224">
        <f t="shared" si="10"/>
        <v>0</v>
      </c>
      <c r="X225" s="264">
        <f t="shared" si="11"/>
        <v>0</v>
      </c>
      <c r="Y225" s="198" t="s">
        <v>1172</v>
      </c>
      <c r="Z225" s="199"/>
      <c r="AA225" s="200"/>
      <c r="AB225" s="200"/>
      <c r="AC225" s="169" t="str">
        <f t="shared" si="12"/>
        <v/>
      </c>
    </row>
    <row r="226" spans="2:29" s="170" customFormat="1">
      <c r="B226" s="247"/>
      <c r="C226" s="196" t="s">
        <v>861</v>
      </c>
      <c r="D226" s="298">
        <v>450</v>
      </c>
      <c r="E226" s="298"/>
      <c r="F226" s="196" t="s">
        <v>3</v>
      </c>
      <c r="G226" s="196" t="s">
        <v>1169</v>
      </c>
      <c r="H226" s="196" t="s">
        <v>210</v>
      </c>
      <c r="I226" s="196" t="s">
        <v>209</v>
      </c>
      <c r="J226" s="196" t="s">
        <v>678</v>
      </c>
      <c r="K226" s="293" t="s">
        <v>403</v>
      </c>
      <c r="L226" s="218"/>
      <c r="M226" s="294"/>
      <c r="N226" s="295"/>
      <c r="O226" s="296"/>
      <c r="P226" s="197" t="s">
        <v>73</v>
      </c>
      <c r="Q226" s="220">
        <v>25</v>
      </c>
      <c r="R226" s="223">
        <v>87</v>
      </c>
      <c r="S226" s="288">
        <v>84</v>
      </c>
      <c r="T226" s="288">
        <v>79</v>
      </c>
      <c r="U226" s="288">
        <v>75</v>
      </c>
      <c r="V226" s="5"/>
      <c r="W226" s="224">
        <f t="shared" si="10"/>
        <v>0</v>
      </c>
      <c r="X226" s="264">
        <f t="shared" si="11"/>
        <v>0</v>
      </c>
      <c r="Y226" s="198" t="s">
        <v>1172</v>
      </c>
      <c r="Z226" s="199"/>
      <c r="AA226" s="200"/>
      <c r="AB226" s="200"/>
      <c r="AC226" s="169" t="str">
        <f t="shared" si="12"/>
        <v/>
      </c>
    </row>
    <row r="227" spans="2:29" s="170" customFormat="1">
      <c r="B227" s="247"/>
      <c r="C227" s="196" t="s">
        <v>862</v>
      </c>
      <c r="D227" s="298">
        <v>279</v>
      </c>
      <c r="E227" s="298"/>
      <c r="F227" s="196" t="s">
        <v>3</v>
      </c>
      <c r="G227" s="196" t="s">
        <v>1169</v>
      </c>
      <c r="H227" s="196" t="s">
        <v>297</v>
      </c>
      <c r="I227" s="196" t="s">
        <v>296</v>
      </c>
      <c r="J227" s="196" t="s">
        <v>679</v>
      </c>
      <c r="K227" s="293" t="s">
        <v>403</v>
      </c>
      <c r="L227" s="218"/>
      <c r="M227" s="294"/>
      <c r="N227" s="295"/>
      <c r="O227" s="296"/>
      <c r="P227" s="197" t="s">
        <v>73</v>
      </c>
      <c r="Q227" s="220">
        <v>25</v>
      </c>
      <c r="R227" s="223">
        <v>128</v>
      </c>
      <c r="S227" s="288">
        <v>124</v>
      </c>
      <c r="T227" s="288">
        <v>117</v>
      </c>
      <c r="U227" s="288">
        <v>110</v>
      </c>
      <c r="V227" s="5"/>
      <c r="W227" s="224">
        <f t="shared" si="10"/>
        <v>0</v>
      </c>
      <c r="X227" s="264">
        <f t="shared" si="11"/>
        <v>0</v>
      </c>
      <c r="Y227" s="198" t="s">
        <v>1172</v>
      </c>
      <c r="Z227" s="199"/>
      <c r="AA227" s="200"/>
      <c r="AB227" s="200"/>
      <c r="AC227" s="169" t="str">
        <f t="shared" si="12"/>
        <v/>
      </c>
    </row>
    <row r="228" spans="2:29" s="170" customFormat="1">
      <c r="B228" s="247"/>
      <c r="C228" s="196" t="s">
        <v>863</v>
      </c>
      <c r="D228" s="298">
        <v>336</v>
      </c>
      <c r="E228" s="298"/>
      <c r="F228" s="196" t="s">
        <v>3</v>
      </c>
      <c r="G228" s="196" t="s">
        <v>1169</v>
      </c>
      <c r="H228" s="196" t="s">
        <v>680</v>
      </c>
      <c r="I228" s="196" t="s">
        <v>482</v>
      </c>
      <c r="J228" s="196" t="s">
        <v>483</v>
      </c>
      <c r="K228" s="293" t="s">
        <v>403</v>
      </c>
      <c r="L228" s="218"/>
      <c r="M228" s="294"/>
      <c r="N228" s="295"/>
      <c r="O228" s="296"/>
      <c r="P228" s="197" t="s">
        <v>73</v>
      </c>
      <c r="Q228" s="220">
        <v>25</v>
      </c>
      <c r="R228" s="223">
        <v>87</v>
      </c>
      <c r="S228" s="288">
        <v>84</v>
      </c>
      <c r="T228" s="288">
        <v>79</v>
      </c>
      <c r="U228" s="288">
        <v>75</v>
      </c>
      <c r="V228" s="5"/>
      <c r="W228" s="224">
        <f t="shared" si="10"/>
        <v>0</v>
      </c>
      <c r="X228" s="264">
        <f t="shared" si="11"/>
        <v>0</v>
      </c>
      <c r="Y228" s="198" t="s">
        <v>1172</v>
      </c>
      <c r="Z228" s="199"/>
      <c r="AA228" s="200"/>
      <c r="AB228" s="200"/>
      <c r="AC228" s="169" t="str">
        <f t="shared" si="12"/>
        <v/>
      </c>
    </row>
    <row r="229" spans="2:29" s="170" customFormat="1">
      <c r="B229" s="247"/>
      <c r="C229" s="196" t="s">
        <v>864</v>
      </c>
      <c r="D229" s="298">
        <v>1152</v>
      </c>
      <c r="E229" s="298"/>
      <c r="F229" s="196" t="s">
        <v>3</v>
      </c>
      <c r="G229" s="196" t="s">
        <v>1169</v>
      </c>
      <c r="H229" s="196" t="s">
        <v>240</v>
      </c>
      <c r="I229" s="196" t="s">
        <v>239</v>
      </c>
      <c r="J229" s="196" t="s">
        <v>681</v>
      </c>
      <c r="K229" s="293" t="s">
        <v>403</v>
      </c>
      <c r="L229" s="218"/>
      <c r="M229" s="294"/>
      <c r="N229" s="295"/>
      <c r="O229" s="296"/>
      <c r="P229" s="197" t="s">
        <v>73</v>
      </c>
      <c r="Q229" s="220">
        <v>25</v>
      </c>
      <c r="R229" s="223">
        <v>87</v>
      </c>
      <c r="S229" s="288">
        <v>84</v>
      </c>
      <c r="T229" s="288">
        <v>79</v>
      </c>
      <c r="U229" s="288">
        <v>75</v>
      </c>
      <c r="V229" s="5"/>
      <c r="W229" s="224">
        <f t="shared" si="10"/>
        <v>0</v>
      </c>
      <c r="X229" s="264">
        <f t="shared" si="11"/>
        <v>0</v>
      </c>
      <c r="Y229" s="198" t="s">
        <v>1172</v>
      </c>
      <c r="Z229" s="199"/>
      <c r="AA229" s="200"/>
      <c r="AB229" s="200"/>
      <c r="AC229" s="169" t="str">
        <f t="shared" si="12"/>
        <v/>
      </c>
    </row>
    <row r="230" spans="2:29" s="170" customFormat="1">
      <c r="B230" s="247"/>
      <c r="C230" s="196" t="s">
        <v>865</v>
      </c>
      <c r="D230" s="298">
        <v>555</v>
      </c>
      <c r="E230" s="298"/>
      <c r="F230" s="196" t="s">
        <v>3</v>
      </c>
      <c r="G230" s="196" t="s">
        <v>1169</v>
      </c>
      <c r="H230" s="196" t="s">
        <v>240</v>
      </c>
      <c r="I230" s="196" t="s">
        <v>239</v>
      </c>
      <c r="J230" s="196" t="s">
        <v>682</v>
      </c>
      <c r="K230" s="293" t="s">
        <v>403</v>
      </c>
      <c r="L230" s="218"/>
      <c r="M230" s="294"/>
      <c r="N230" s="295"/>
      <c r="O230" s="296"/>
      <c r="P230" s="197" t="s">
        <v>73</v>
      </c>
      <c r="Q230" s="220">
        <v>25</v>
      </c>
      <c r="R230" s="223">
        <v>87</v>
      </c>
      <c r="S230" s="288">
        <v>84</v>
      </c>
      <c r="T230" s="288">
        <v>79</v>
      </c>
      <c r="U230" s="288">
        <v>75</v>
      </c>
      <c r="V230" s="5"/>
      <c r="W230" s="224">
        <f t="shared" si="10"/>
        <v>0</v>
      </c>
      <c r="X230" s="264">
        <f t="shared" si="11"/>
        <v>0</v>
      </c>
      <c r="Y230" s="198" t="s">
        <v>1172</v>
      </c>
      <c r="Z230" s="199"/>
      <c r="AA230" s="200"/>
      <c r="AB230" s="200"/>
      <c r="AC230" s="169" t="str">
        <f t="shared" si="12"/>
        <v/>
      </c>
    </row>
    <row r="231" spans="2:29" s="170" customFormat="1">
      <c r="B231" s="247"/>
      <c r="C231" s="196" t="s">
        <v>866</v>
      </c>
      <c r="D231" s="298">
        <v>255</v>
      </c>
      <c r="E231" s="298"/>
      <c r="F231" s="196" t="s">
        <v>3</v>
      </c>
      <c r="G231" s="196" t="s">
        <v>1169</v>
      </c>
      <c r="H231" s="196" t="s">
        <v>240</v>
      </c>
      <c r="I231" s="196" t="s">
        <v>239</v>
      </c>
      <c r="J231" s="196" t="s">
        <v>683</v>
      </c>
      <c r="K231" s="293" t="s">
        <v>403</v>
      </c>
      <c r="L231" s="218"/>
      <c r="M231" s="294"/>
      <c r="N231" s="295"/>
      <c r="O231" s="296"/>
      <c r="P231" s="197" t="s">
        <v>73</v>
      </c>
      <c r="Q231" s="220">
        <v>25</v>
      </c>
      <c r="R231" s="223">
        <v>87</v>
      </c>
      <c r="S231" s="288">
        <v>84</v>
      </c>
      <c r="T231" s="288">
        <v>79</v>
      </c>
      <c r="U231" s="288">
        <v>75</v>
      </c>
      <c r="V231" s="5"/>
      <c r="W231" s="224">
        <f t="shared" si="10"/>
        <v>0</v>
      </c>
      <c r="X231" s="264">
        <f t="shared" si="11"/>
        <v>0</v>
      </c>
      <c r="Y231" s="198" t="s">
        <v>1172</v>
      </c>
      <c r="Z231" s="199"/>
      <c r="AA231" s="200"/>
      <c r="AB231" s="200"/>
      <c r="AC231" s="169" t="str">
        <f t="shared" si="12"/>
        <v/>
      </c>
    </row>
    <row r="232" spans="2:29" s="170" customFormat="1">
      <c r="B232" s="247"/>
      <c r="C232" s="196" t="s">
        <v>867</v>
      </c>
      <c r="D232" s="298">
        <v>525</v>
      </c>
      <c r="E232" s="298"/>
      <c r="F232" s="196" t="s">
        <v>3</v>
      </c>
      <c r="G232" s="196" t="s">
        <v>1169</v>
      </c>
      <c r="H232" s="196" t="s">
        <v>240</v>
      </c>
      <c r="I232" s="196" t="s">
        <v>239</v>
      </c>
      <c r="J232" s="196" t="s">
        <v>241</v>
      </c>
      <c r="K232" s="293" t="s">
        <v>403</v>
      </c>
      <c r="L232" s="218"/>
      <c r="M232" s="294"/>
      <c r="N232" s="295"/>
      <c r="O232" s="296"/>
      <c r="P232" s="197" t="s">
        <v>73</v>
      </c>
      <c r="Q232" s="220">
        <v>25</v>
      </c>
      <c r="R232" s="223">
        <v>128</v>
      </c>
      <c r="S232" s="288">
        <v>124</v>
      </c>
      <c r="T232" s="288">
        <v>117</v>
      </c>
      <c r="U232" s="288">
        <v>110</v>
      </c>
      <c r="V232" s="5"/>
      <c r="W232" s="224">
        <f t="shared" ref="W232:W295" si="13">R232*V232</f>
        <v>0</v>
      </c>
      <c r="X232" s="264">
        <f t="shared" ref="X232:X295" si="14">IF(S232&lt;&gt;"",IF(AND($W$22&gt;=200000,V232&gt;=20),V232*U232,IF(AND($W$22&gt;=200000,V232&lt;20),V232*T232,IF(AND($W$22&lt;200000,V232&gt;=20),V232*S232,V232*R232))),IF($W$22&gt;=200000,V232*T232,V232*R232))</f>
        <v>0</v>
      </c>
      <c r="Y232" s="198" t="s">
        <v>1172</v>
      </c>
      <c r="Z232" s="199"/>
      <c r="AA232" s="200"/>
      <c r="AB232" s="200"/>
      <c r="AC232" s="169" t="str">
        <f t="shared" ref="AC232:AC295" si="15">IF(V232/Q232=0,"",IF(MOD(V232,Q232)&gt;0,"ОШИБКА!!! неверная кратность на сорт",""))</f>
        <v/>
      </c>
    </row>
    <row r="233" spans="2:29" s="170" customFormat="1">
      <c r="B233" s="247"/>
      <c r="C233" s="196" t="s">
        <v>868</v>
      </c>
      <c r="D233" s="298">
        <v>1119</v>
      </c>
      <c r="E233" s="298"/>
      <c r="F233" s="196" t="s">
        <v>3</v>
      </c>
      <c r="G233" s="196" t="s">
        <v>1169</v>
      </c>
      <c r="H233" s="196" t="s">
        <v>240</v>
      </c>
      <c r="I233" s="196" t="s">
        <v>239</v>
      </c>
      <c r="J233" s="196" t="s">
        <v>684</v>
      </c>
      <c r="K233" s="293" t="s">
        <v>403</v>
      </c>
      <c r="L233" s="218"/>
      <c r="M233" s="294"/>
      <c r="N233" s="295"/>
      <c r="O233" s="296"/>
      <c r="P233" s="197" t="s">
        <v>73</v>
      </c>
      <c r="Q233" s="220">
        <v>25</v>
      </c>
      <c r="R233" s="223">
        <v>87</v>
      </c>
      <c r="S233" s="288">
        <v>84</v>
      </c>
      <c r="T233" s="288">
        <v>79</v>
      </c>
      <c r="U233" s="288">
        <v>75</v>
      </c>
      <c r="V233" s="5"/>
      <c r="W233" s="224">
        <f t="shared" si="13"/>
        <v>0</v>
      </c>
      <c r="X233" s="264">
        <f t="shared" si="14"/>
        <v>0</v>
      </c>
      <c r="Y233" s="198" t="s">
        <v>1172</v>
      </c>
      <c r="Z233" s="199"/>
      <c r="AA233" s="200"/>
      <c r="AB233" s="200"/>
      <c r="AC233" s="169" t="str">
        <f t="shared" si="15"/>
        <v/>
      </c>
    </row>
    <row r="234" spans="2:29" s="170" customFormat="1">
      <c r="B234" s="247"/>
      <c r="C234" s="196" t="s">
        <v>869</v>
      </c>
      <c r="D234" s="298">
        <v>75</v>
      </c>
      <c r="E234" s="298"/>
      <c r="F234" s="196" t="s">
        <v>3</v>
      </c>
      <c r="G234" s="196" t="s">
        <v>1169</v>
      </c>
      <c r="H234" s="196" t="s">
        <v>522</v>
      </c>
      <c r="I234" s="196" t="s">
        <v>521</v>
      </c>
      <c r="J234" s="196" t="s">
        <v>685</v>
      </c>
      <c r="K234" s="293" t="s">
        <v>403</v>
      </c>
      <c r="L234" s="218"/>
      <c r="M234" s="294"/>
      <c r="N234" s="295"/>
      <c r="O234" s="296"/>
      <c r="P234" s="197" t="s">
        <v>73</v>
      </c>
      <c r="Q234" s="220">
        <v>25</v>
      </c>
      <c r="R234" s="223">
        <v>165</v>
      </c>
      <c r="S234" s="288">
        <v>160</v>
      </c>
      <c r="T234" s="288">
        <v>150</v>
      </c>
      <c r="U234" s="288">
        <v>141</v>
      </c>
      <c r="V234" s="5"/>
      <c r="W234" s="224">
        <f t="shared" si="13"/>
        <v>0</v>
      </c>
      <c r="X234" s="264">
        <f t="shared" si="14"/>
        <v>0</v>
      </c>
      <c r="Y234" s="198" t="s">
        <v>1172</v>
      </c>
      <c r="Z234" s="199"/>
      <c r="AA234" s="200"/>
      <c r="AB234" s="200"/>
      <c r="AC234" s="169" t="str">
        <f t="shared" si="15"/>
        <v/>
      </c>
    </row>
    <row r="235" spans="2:29" s="170" customFormat="1">
      <c r="B235" s="247"/>
      <c r="C235" s="196" t="s">
        <v>870</v>
      </c>
      <c r="D235" s="298">
        <v>387</v>
      </c>
      <c r="E235" s="298"/>
      <c r="F235" s="196" t="s">
        <v>3</v>
      </c>
      <c r="G235" s="196" t="s">
        <v>1169</v>
      </c>
      <c r="H235" s="196" t="s">
        <v>522</v>
      </c>
      <c r="I235" s="196" t="s">
        <v>521</v>
      </c>
      <c r="J235" s="196" t="s">
        <v>686</v>
      </c>
      <c r="K235" s="293" t="s">
        <v>403</v>
      </c>
      <c r="L235" s="218"/>
      <c r="M235" s="294"/>
      <c r="N235" s="295"/>
      <c r="O235" s="296"/>
      <c r="P235" s="197" t="s">
        <v>73</v>
      </c>
      <c r="Q235" s="220">
        <v>25</v>
      </c>
      <c r="R235" s="223">
        <v>87</v>
      </c>
      <c r="S235" s="288">
        <v>84</v>
      </c>
      <c r="T235" s="288">
        <v>79</v>
      </c>
      <c r="U235" s="288">
        <v>75</v>
      </c>
      <c r="V235" s="5"/>
      <c r="W235" s="224">
        <f t="shared" si="13"/>
        <v>0</v>
      </c>
      <c r="X235" s="264">
        <f t="shared" si="14"/>
        <v>0</v>
      </c>
      <c r="Y235" s="198" t="s">
        <v>1172</v>
      </c>
      <c r="Z235" s="199"/>
      <c r="AA235" s="200"/>
      <c r="AB235" s="200"/>
      <c r="AC235" s="169" t="str">
        <f t="shared" si="15"/>
        <v/>
      </c>
    </row>
    <row r="236" spans="2:29" s="170" customFormat="1">
      <c r="B236" s="247"/>
      <c r="C236" s="196" t="s">
        <v>871</v>
      </c>
      <c r="D236" s="298">
        <v>90</v>
      </c>
      <c r="E236" s="298"/>
      <c r="F236" s="196" t="s">
        <v>3</v>
      </c>
      <c r="G236" s="196" t="s">
        <v>1169</v>
      </c>
      <c r="H236" s="196" t="s">
        <v>522</v>
      </c>
      <c r="I236" s="196" t="s">
        <v>521</v>
      </c>
      <c r="J236" s="196" t="s">
        <v>523</v>
      </c>
      <c r="K236" s="293" t="s">
        <v>403</v>
      </c>
      <c r="L236" s="218"/>
      <c r="M236" s="294"/>
      <c r="N236" s="295"/>
      <c r="O236" s="296"/>
      <c r="P236" s="197" t="s">
        <v>73</v>
      </c>
      <c r="Q236" s="220">
        <v>25</v>
      </c>
      <c r="R236" s="223">
        <v>87</v>
      </c>
      <c r="S236" s="288">
        <v>84</v>
      </c>
      <c r="T236" s="288">
        <v>79</v>
      </c>
      <c r="U236" s="288">
        <v>75</v>
      </c>
      <c r="V236" s="5"/>
      <c r="W236" s="224">
        <f t="shared" si="13"/>
        <v>0</v>
      </c>
      <c r="X236" s="264">
        <f t="shared" si="14"/>
        <v>0</v>
      </c>
      <c r="Y236" s="198" t="s">
        <v>1172</v>
      </c>
      <c r="Z236" s="199"/>
      <c r="AA236" s="200"/>
      <c r="AB236" s="200"/>
      <c r="AC236" s="169" t="str">
        <f t="shared" si="15"/>
        <v/>
      </c>
    </row>
    <row r="237" spans="2:29" s="170" customFormat="1">
      <c r="B237" s="247"/>
      <c r="C237" s="196" t="s">
        <v>872</v>
      </c>
      <c r="D237" s="298">
        <v>1908</v>
      </c>
      <c r="E237" s="298"/>
      <c r="F237" s="196" t="s">
        <v>3</v>
      </c>
      <c r="G237" s="196" t="s">
        <v>1169</v>
      </c>
      <c r="H237" s="196" t="s">
        <v>522</v>
      </c>
      <c r="I237" s="196" t="s">
        <v>521</v>
      </c>
      <c r="J237" s="196" t="s">
        <v>687</v>
      </c>
      <c r="K237" s="293" t="s">
        <v>403</v>
      </c>
      <c r="L237" s="218"/>
      <c r="M237" s="294"/>
      <c r="N237" s="295"/>
      <c r="O237" s="296"/>
      <c r="P237" s="197" t="s">
        <v>73</v>
      </c>
      <c r="Q237" s="220">
        <v>25</v>
      </c>
      <c r="R237" s="223">
        <v>87</v>
      </c>
      <c r="S237" s="288">
        <v>84</v>
      </c>
      <c r="T237" s="288">
        <v>79</v>
      </c>
      <c r="U237" s="288">
        <v>75</v>
      </c>
      <c r="V237" s="5"/>
      <c r="W237" s="224">
        <f t="shared" si="13"/>
        <v>0</v>
      </c>
      <c r="X237" s="264">
        <f t="shared" si="14"/>
        <v>0</v>
      </c>
      <c r="Y237" s="198" t="s">
        <v>1172</v>
      </c>
      <c r="Z237" s="199"/>
      <c r="AA237" s="200"/>
      <c r="AB237" s="200"/>
      <c r="AC237" s="169" t="str">
        <f t="shared" si="15"/>
        <v/>
      </c>
    </row>
    <row r="238" spans="2:29" s="170" customFormat="1">
      <c r="B238" s="247"/>
      <c r="C238" s="196" t="s">
        <v>873</v>
      </c>
      <c r="D238" s="298">
        <v>1293</v>
      </c>
      <c r="E238" s="298"/>
      <c r="F238" s="196" t="s">
        <v>3</v>
      </c>
      <c r="G238" s="196" t="s">
        <v>1169</v>
      </c>
      <c r="H238" s="196" t="s">
        <v>522</v>
      </c>
      <c r="I238" s="196" t="s">
        <v>521</v>
      </c>
      <c r="J238" s="196" t="s">
        <v>688</v>
      </c>
      <c r="K238" s="293" t="s">
        <v>403</v>
      </c>
      <c r="L238" s="218"/>
      <c r="M238" s="294"/>
      <c r="N238" s="295"/>
      <c r="O238" s="296"/>
      <c r="P238" s="197" t="s">
        <v>73</v>
      </c>
      <c r="Q238" s="220">
        <v>25</v>
      </c>
      <c r="R238" s="223">
        <v>87</v>
      </c>
      <c r="S238" s="288">
        <v>84</v>
      </c>
      <c r="T238" s="288">
        <v>79</v>
      </c>
      <c r="U238" s="288">
        <v>75</v>
      </c>
      <c r="V238" s="5"/>
      <c r="W238" s="224">
        <f t="shared" si="13"/>
        <v>0</v>
      </c>
      <c r="X238" s="264">
        <f t="shared" si="14"/>
        <v>0</v>
      </c>
      <c r="Y238" s="198" t="s">
        <v>1172</v>
      </c>
      <c r="Z238" s="199"/>
      <c r="AA238" s="200"/>
      <c r="AB238" s="200"/>
      <c r="AC238" s="169" t="str">
        <f t="shared" si="15"/>
        <v/>
      </c>
    </row>
    <row r="239" spans="2:29" s="170" customFormat="1">
      <c r="B239" s="247"/>
      <c r="C239" s="196" t="s">
        <v>874</v>
      </c>
      <c r="D239" s="298">
        <v>420</v>
      </c>
      <c r="E239" s="298"/>
      <c r="F239" s="196" t="s">
        <v>3</v>
      </c>
      <c r="G239" s="196" t="s">
        <v>1169</v>
      </c>
      <c r="H239" s="196" t="s">
        <v>299</v>
      </c>
      <c r="I239" s="196" t="s">
        <v>298</v>
      </c>
      <c r="J239" s="196" t="s">
        <v>689</v>
      </c>
      <c r="K239" s="293" t="s">
        <v>403</v>
      </c>
      <c r="L239" s="218"/>
      <c r="M239" s="294"/>
      <c r="N239" s="295"/>
      <c r="O239" s="296"/>
      <c r="P239" s="197" t="s">
        <v>73</v>
      </c>
      <c r="Q239" s="220">
        <v>25</v>
      </c>
      <c r="R239" s="223">
        <v>87</v>
      </c>
      <c r="S239" s="288">
        <v>84</v>
      </c>
      <c r="T239" s="288">
        <v>79</v>
      </c>
      <c r="U239" s="288">
        <v>75</v>
      </c>
      <c r="V239" s="5"/>
      <c r="W239" s="224">
        <f t="shared" si="13"/>
        <v>0</v>
      </c>
      <c r="X239" s="264">
        <f t="shared" si="14"/>
        <v>0</v>
      </c>
      <c r="Y239" s="198" t="s">
        <v>1172</v>
      </c>
      <c r="Z239" s="199"/>
      <c r="AA239" s="200"/>
      <c r="AB239" s="200"/>
      <c r="AC239" s="169" t="str">
        <f t="shared" si="15"/>
        <v/>
      </c>
    </row>
    <row r="240" spans="2:29" s="170" customFormat="1">
      <c r="B240" s="247"/>
      <c r="C240" s="196" t="s">
        <v>875</v>
      </c>
      <c r="D240" s="298">
        <v>408</v>
      </c>
      <c r="E240" s="298"/>
      <c r="F240" s="196" t="s">
        <v>3</v>
      </c>
      <c r="G240" s="196" t="s">
        <v>1169</v>
      </c>
      <c r="H240" s="196" t="s">
        <v>299</v>
      </c>
      <c r="I240" s="196" t="s">
        <v>298</v>
      </c>
      <c r="J240" s="196" t="s">
        <v>690</v>
      </c>
      <c r="K240" s="293" t="s">
        <v>403</v>
      </c>
      <c r="L240" s="218"/>
      <c r="M240" s="294"/>
      <c r="N240" s="295"/>
      <c r="O240" s="296"/>
      <c r="P240" s="197" t="s">
        <v>73</v>
      </c>
      <c r="Q240" s="220">
        <v>25</v>
      </c>
      <c r="R240" s="223">
        <v>128</v>
      </c>
      <c r="S240" s="288">
        <v>124</v>
      </c>
      <c r="T240" s="288">
        <v>117</v>
      </c>
      <c r="U240" s="288">
        <v>110</v>
      </c>
      <c r="V240" s="5"/>
      <c r="W240" s="224">
        <f t="shared" si="13"/>
        <v>0</v>
      </c>
      <c r="X240" s="264">
        <f t="shared" si="14"/>
        <v>0</v>
      </c>
      <c r="Y240" s="198" t="s">
        <v>1172</v>
      </c>
      <c r="Z240" s="199"/>
      <c r="AA240" s="200"/>
      <c r="AB240" s="200"/>
      <c r="AC240" s="169" t="str">
        <f t="shared" si="15"/>
        <v/>
      </c>
    </row>
    <row r="241" spans="2:29" s="170" customFormat="1">
      <c r="B241" s="247"/>
      <c r="C241" s="196" t="s">
        <v>876</v>
      </c>
      <c r="D241" s="298">
        <v>126</v>
      </c>
      <c r="E241" s="298"/>
      <c r="F241" s="196" t="s">
        <v>3</v>
      </c>
      <c r="G241" s="196" t="s">
        <v>1169</v>
      </c>
      <c r="H241" s="196" t="s">
        <v>299</v>
      </c>
      <c r="I241" s="196" t="s">
        <v>298</v>
      </c>
      <c r="J241" s="196" t="s">
        <v>691</v>
      </c>
      <c r="K241" s="293" t="s">
        <v>403</v>
      </c>
      <c r="L241" s="218"/>
      <c r="M241" s="294"/>
      <c r="N241" s="295"/>
      <c r="O241" s="296"/>
      <c r="P241" s="197" t="s">
        <v>73</v>
      </c>
      <c r="Q241" s="220">
        <v>25</v>
      </c>
      <c r="R241" s="223">
        <v>87</v>
      </c>
      <c r="S241" s="288">
        <v>84</v>
      </c>
      <c r="T241" s="288">
        <v>79</v>
      </c>
      <c r="U241" s="288">
        <v>75</v>
      </c>
      <c r="V241" s="5"/>
      <c r="W241" s="224">
        <f t="shared" si="13"/>
        <v>0</v>
      </c>
      <c r="X241" s="264">
        <f t="shared" si="14"/>
        <v>0</v>
      </c>
      <c r="Y241" s="198" t="s">
        <v>1172</v>
      </c>
      <c r="Z241" s="199"/>
      <c r="AA241" s="200"/>
      <c r="AB241" s="200"/>
      <c r="AC241" s="169" t="str">
        <f t="shared" si="15"/>
        <v/>
      </c>
    </row>
    <row r="242" spans="2:29" s="170" customFormat="1">
      <c r="B242" s="247"/>
      <c r="C242" s="196" t="s">
        <v>877</v>
      </c>
      <c r="D242" s="298">
        <v>288</v>
      </c>
      <c r="E242" s="298"/>
      <c r="F242" s="196" t="s">
        <v>3</v>
      </c>
      <c r="G242" s="196" t="s">
        <v>1169</v>
      </c>
      <c r="H242" s="196" t="s">
        <v>299</v>
      </c>
      <c r="I242" s="196" t="s">
        <v>298</v>
      </c>
      <c r="J242" s="196" t="s">
        <v>692</v>
      </c>
      <c r="K242" s="293" t="s">
        <v>403</v>
      </c>
      <c r="L242" s="218"/>
      <c r="M242" s="294"/>
      <c r="N242" s="295"/>
      <c r="O242" s="296"/>
      <c r="P242" s="197" t="s">
        <v>73</v>
      </c>
      <c r="Q242" s="220">
        <v>25</v>
      </c>
      <c r="R242" s="223">
        <v>87</v>
      </c>
      <c r="S242" s="288">
        <v>84</v>
      </c>
      <c r="T242" s="288">
        <v>79</v>
      </c>
      <c r="U242" s="288">
        <v>75</v>
      </c>
      <c r="V242" s="5"/>
      <c r="W242" s="224">
        <f t="shared" si="13"/>
        <v>0</v>
      </c>
      <c r="X242" s="264">
        <f t="shared" si="14"/>
        <v>0</v>
      </c>
      <c r="Y242" s="198" t="s">
        <v>1172</v>
      </c>
      <c r="Z242" s="199"/>
      <c r="AA242" s="200"/>
      <c r="AB242" s="200"/>
      <c r="AC242" s="169" t="str">
        <f t="shared" si="15"/>
        <v/>
      </c>
    </row>
    <row r="243" spans="2:29" s="170" customFormat="1">
      <c r="B243" s="247"/>
      <c r="C243" s="196" t="s">
        <v>878</v>
      </c>
      <c r="D243" s="298">
        <v>1095</v>
      </c>
      <c r="E243" s="298"/>
      <c r="F243" s="196" t="s">
        <v>3</v>
      </c>
      <c r="G243" s="196" t="s">
        <v>1169</v>
      </c>
      <c r="H243" s="196" t="s">
        <v>299</v>
      </c>
      <c r="I243" s="196" t="s">
        <v>298</v>
      </c>
      <c r="J243" s="196" t="s">
        <v>693</v>
      </c>
      <c r="K243" s="293" t="s">
        <v>403</v>
      </c>
      <c r="L243" s="218"/>
      <c r="M243" s="294"/>
      <c r="N243" s="295"/>
      <c r="O243" s="296"/>
      <c r="P243" s="197" t="s">
        <v>73</v>
      </c>
      <c r="Q243" s="220">
        <v>25</v>
      </c>
      <c r="R243" s="223">
        <v>128</v>
      </c>
      <c r="S243" s="288">
        <v>124</v>
      </c>
      <c r="T243" s="288">
        <v>117</v>
      </c>
      <c r="U243" s="288">
        <v>110</v>
      </c>
      <c r="V243" s="5"/>
      <c r="W243" s="224">
        <f t="shared" si="13"/>
        <v>0</v>
      </c>
      <c r="X243" s="264">
        <f t="shared" si="14"/>
        <v>0</v>
      </c>
      <c r="Y243" s="198" t="s">
        <v>1172</v>
      </c>
      <c r="Z243" s="199"/>
      <c r="AA243" s="200"/>
      <c r="AB243" s="200"/>
      <c r="AC243" s="169" t="str">
        <f t="shared" si="15"/>
        <v/>
      </c>
    </row>
    <row r="244" spans="2:29" s="170" customFormat="1">
      <c r="B244" s="247"/>
      <c r="C244" s="196" t="s">
        <v>879</v>
      </c>
      <c r="D244" s="298">
        <v>3258</v>
      </c>
      <c r="E244" s="298"/>
      <c r="F244" s="196" t="s">
        <v>3</v>
      </c>
      <c r="G244" s="196" t="s">
        <v>1169</v>
      </c>
      <c r="H244" s="196" t="s">
        <v>299</v>
      </c>
      <c r="I244" s="196" t="s">
        <v>298</v>
      </c>
      <c r="J244" s="196" t="s">
        <v>694</v>
      </c>
      <c r="K244" s="293" t="s">
        <v>403</v>
      </c>
      <c r="L244" s="218"/>
      <c r="M244" s="294"/>
      <c r="N244" s="295"/>
      <c r="O244" s="296"/>
      <c r="P244" s="197" t="s">
        <v>73</v>
      </c>
      <c r="Q244" s="220">
        <v>25</v>
      </c>
      <c r="R244" s="223">
        <v>128</v>
      </c>
      <c r="S244" s="288">
        <v>124</v>
      </c>
      <c r="T244" s="288">
        <v>117</v>
      </c>
      <c r="U244" s="288">
        <v>110</v>
      </c>
      <c r="V244" s="5"/>
      <c r="W244" s="224">
        <f t="shared" si="13"/>
        <v>0</v>
      </c>
      <c r="X244" s="264">
        <f t="shared" si="14"/>
        <v>0</v>
      </c>
      <c r="Y244" s="198" t="s">
        <v>1172</v>
      </c>
      <c r="Z244" s="199"/>
      <c r="AA244" s="200"/>
      <c r="AB244" s="200"/>
      <c r="AC244" s="169" t="str">
        <f t="shared" si="15"/>
        <v/>
      </c>
    </row>
    <row r="245" spans="2:29" s="170" customFormat="1">
      <c r="B245" s="247"/>
      <c r="C245" s="196" t="s">
        <v>880</v>
      </c>
      <c r="D245" s="298">
        <v>126</v>
      </c>
      <c r="E245" s="298"/>
      <c r="F245" s="196" t="s">
        <v>3</v>
      </c>
      <c r="G245" s="196" t="s">
        <v>1169</v>
      </c>
      <c r="H245" s="196" t="s">
        <v>299</v>
      </c>
      <c r="I245" s="196" t="s">
        <v>298</v>
      </c>
      <c r="J245" s="196" t="s">
        <v>695</v>
      </c>
      <c r="K245" s="293" t="s">
        <v>403</v>
      </c>
      <c r="L245" s="218"/>
      <c r="M245" s="294"/>
      <c r="N245" s="295"/>
      <c r="O245" s="296"/>
      <c r="P245" s="197" t="s">
        <v>73</v>
      </c>
      <c r="Q245" s="220">
        <v>25</v>
      </c>
      <c r="R245" s="223">
        <v>87</v>
      </c>
      <c r="S245" s="288">
        <v>84</v>
      </c>
      <c r="T245" s="288">
        <v>79</v>
      </c>
      <c r="U245" s="288">
        <v>75</v>
      </c>
      <c r="V245" s="5"/>
      <c r="W245" s="224">
        <f t="shared" si="13"/>
        <v>0</v>
      </c>
      <c r="X245" s="264">
        <f t="shared" si="14"/>
        <v>0</v>
      </c>
      <c r="Y245" s="198" t="s">
        <v>1172</v>
      </c>
      <c r="Z245" s="199"/>
      <c r="AA245" s="200"/>
      <c r="AB245" s="200"/>
      <c r="AC245" s="169" t="str">
        <f t="shared" si="15"/>
        <v/>
      </c>
    </row>
    <row r="246" spans="2:29" s="170" customFormat="1">
      <c r="B246" s="247"/>
      <c r="C246" s="196" t="s">
        <v>881</v>
      </c>
      <c r="D246" s="298">
        <v>120</v>
      </c>
      <c r="E246" s="298"/>
      <c r="F246" s="196" t="s">
        <v>3</v>
      </c>
      <c r="G246" s="196" t="s">
        <v>1169</v>
      </c>
      <c r="H246" s="196" t="s">
        <v>299</v>
      </c>
      <c r="I246" s="196" t="s">
        <v>298</v>
      </c>
      <c r="J246" s="196" t="s">
        <v>696</v>
      </c>
      <c r="K246" s="293" t="s">
        <v>403</v>
      </c>
      <c r="L246" s="218"/>
      <c r="M246" s="294"/>
      <c r="N246" s="295"/>
      <c r="O246" s="296"/>
      <c r="P246" s="197" t="s">
        <v>73</v>
      </c>
      <c r="Q246" s="220">
        <v>25</v>
      </c>
      <c r="R246" s="223">
        <v>87</v>
      </c>
      <c r="S246" s="288">
        <v>84</v>
      </c>
      <c r="T246" s="288">
        <v>79</v>
      </c>
      <c r="U246" s="288">
        <v>75</v>
      </c>
      <c r="V246" s="5"/>
      <c r="W246" s="224">
        <f t="shared" si="13"/>
        <v>0</v>
      </c>
      <c r="X246" s="264">
        <f t="shared" si="14"/>
        <v>0</v>
      </c>
      <c r="Y246" s="198" t="s">
        <v>1172</v>
      </c>
      <c r="Z246" s="199"/>
      <c r="AA246" s="200"/>
      <c r="AB246" s="200"/>
      <c r="AC246" s="169" t="str">
        <f t="shared" si="15"/>
        <v/>
      </c>
    </row>
    <row r="247" spans="2:29" s="170" customFormat="1">
      <c r="B247" s="247"/>
      <c r="C247" s="196" t="s">
        <v>882</v>
      </c>
      <c r="D247" s="298">
        <v>1125</v>
      </c>
      <c r="E247" s="298"/>
      <c r="F247" s="196" t="s">
        <v>3</v>
      </c>
      <c r="G247" s="196" t="s">
        <v>1169</v>
      </c>
      <c r="H247" s="196" t="s">
        <v>299</v>
      </c>
      <c r="I247" s="196" t="s">
        <v>298</v>
      </c>
      <c r="J247" s="196" t="s">
        <v>697</v>
      </c>
      <c r="K247" s="293" t="s">
        <v>403</v>
      </c>
      <c r="L247" s="218"/>
      <c r="M247" s="294"/>
      <c r="N247" s="295"/>
      <c r="O247" s="296"/>
      <c r="P247" s="197" t="s">
        <v>73</v>
      </c>
      <c r="Q247" s="220">
        <v>25</v>
      </c>
      <c r="R247" s="223">
        <v>87</v>
      </c>
      <c r="S247" s="288">
        <v>84</v>
      </c>
      <c r="T247" s="288">
        <v>79</v>
      </c>
      <c r="U247" s="288">
        <v>75</v>
      </c>
      <c r="V247" s="5"/>
      <c r="W247" s="224">
        <f t="shared" si="13"/>
        <v>0</v>
      </c>
      <c r="X247" s="264">
        <f t="shared" si="14"/>
        <v>0</v>
      </c>
      <c r="Y247" s="198" t="s">
        <v>1172</v>
      </c>
      <c r="Z247" s="199"/>
      <c r="AA247" s="200"/>
      <c r="AB247" s="200"/>
      <c r="AC247" s="169" t="str">
        <f t="shared" si="15"/>
        <v/>
      </c>
    </row>
    <row r="248" spans="2:29" s="170" customFormat="1">
      <c r="B248" s="247"/>
      <c r="C248" s="196" t="s">
        <v>883</v>
      </c>
      <c r="D248" s="298">
        <v>99</v>
      </c>
      <c r="E248" s="298"/>
      <c r="F248" s="196" t="s">
        <v>3</v>
      </c>
      <c r="G248" s="196" t="s">
        <v>1169</v>
      </c>
      <c r="H248" s="196" t="s">
        <v>299</v>
      </c>
      <c r="I248" s="196" t="s">
        <v>298</v>
      </c>
      <c r="J248" s="196" t="s">
        <v>698</v>
      </c>
      <c r="K248" s="293" t="s">
        <v>403</v>
      </c>
      <c r="L248" s="218"/>
      <c r="M248" s="294"/>
      <c r="N248" s="295"/>
      <c r="O248" s="296"/>
      <c r="P248" s="197" t="s">
        <v>73</v>
      </c>
      <c r="Q248" s="220">
        <v>25</v>
      </c>
      <c r="R248" s="223">
        <v>87</v>
      </c>
      <c r="S248" s="288">
        <v>84</v>
      </c>
      <c r="T248" s="288">
        <v>79</v>
      </c>
      <c r="U248" s="288">
        <v>75</v>
      </c>
      <c r="V248" s="5"/>
      <c r="W248" s="224">
        <f t="shared" si="13"/>
        <v>0</v>
      </c>
      <c r="X248" s="264">
        <f t="shared" si="14"/>
        <v>0</v>
      </c>
      <c r="Y248" s="198" t="s">
        <v>1172</v>
      </c>
      <c r="Z248" s="199"/>
      <c r="AA248" s="200"/>
      <c r="AB248" s="200"/>
      <c r="AC248" s="169" t="str">
        <f t="shared" si="15"/>
        <v/>
      </c>
    </row>
    <row r="249" spans="2:29" s="170" customFormat="1">
      <c r="B249" s="247"/>
      <c r="C249" s="196" t="s">
        <v>884</v>
      </c>
      <c r="D249" s="298">
        <v>156</v>
      </c>
      <c r="E249" s="298"/>
      <c r="F249" s="196" t="s">
        <v>3</v>
      </c>
      <c r="G249" s="196" t="s">
        <v>1169</v>
      </c>
      <c r="H249" s="196" t="s">
        <v>299</v>
      </c>
      <c r="I249" s="196" t="s">
        <v>298</v>
      </c>
      <c r="J249" s="196" t="s">
        <v>699</v>
      </c>
      <c r="K249" s="293" t="s">
        <v>403</v>
      </c>
      <c r="L249" s="218"/>
      <c r="M249" s="294"/>
      <c r="N249" s="295"/>
      <c r="O249" s="296"/>
      <c r="P249" s="197" t="s">
        <v>73</v>
      </c>
      <c r="Q249" s="220">
        <v>25</v>
      </c>
      <c r="R249" s="223">
        <v>87</v>
      </c>
      <c r="S249" s="288">
        <v>84</v>
      </c>
      <c r="T249" s="288">
        <v>79</v>
      </c>
      <c r="U249" s="288">
        <v>75</v>
      </c>
      <c r="V249" s="5"/>
      <c r="W249" s="224">
        <f t="shared" si="13"/>
        <v>0</v>
      </c>
      <c r="X249" s="264">
        <f t="shared" si="14"/>
        <v>0</v>
      </c>
      <c r="Y249" s="198" t="s">
        <v>1172</v>
      </c>
      <c r="Z249" s="199"/>
      <c r="AA249" s="200"/>
      <c r="AB249" s="200"/>
      <c r="AC249" s="169" t="str">
        <f t="shared" si="15"/>
        <v/>
      </c>
    </row>
    <row r="250" spans="2:29" s="170" customFormat="1">
      <c r="B250" s="247"/>
      <c r="C250" s="196" t="s">
        <v>885</v>
      </c>
      <c r="D250" s="298">
        <v>735</v>
      </c>
      <c r="E250" s="298"/>
      <c r="F250" s="196" t="s">
        <v>3</v>
      </c>
      <c r="G250" s="196" t="s">
        <v>1169</v>
      </c>
      <c r="H250" s="196" t="s">
        <v>299</v>
      </c>
      <c r="I250" s="196" t="s">
        <v>298</v>
      </c>
      <c r="J250" s="196" t="s">
        <v>700</v>
      </c>
      <c r="K250" s="293" t="s">
        <v>403</v>
      </c>
      <c r="L250" s="218"/>
      <c r="M250" s="294"/>
      <c r="N250" s="295"/>
      <c r="O250" s="296"/>
      <c r="P250" s="197" t="s">
        <v>73</v>
      </c>
      <c r="Q250" s="220">
        <v>25</v>
      </c>
      <c r="R250" s="223">
        <v>128</v>
      </c>
      <c r="S250" s="288">
        <v>124</v>
      </c>
      <c r="T250" s="288">
        <v>117</v>
      </c>
      <c r="U250" s="288">
        <v>110</v>
      </c>
      <c r="V250" s="5"/>
      <c r="W250" s="224">
        <f t="shared" si="13"/>
        <v>0</v>
      </c>
      <c r="X250" s="264">
        <f t="shared" si="14"/>
        <v>0</v>
      </c>
      <c r="Y250" s="198" t="s">
        <v>1172</v>
      </c>
      <c r="Z250" s="199"/>
      <c r="AA250" s="200"/>
      <c r="AB250" s="200"/>
      <c r="AC250" s="169" t="str">
        <f t="shared" si="15"/>
        <v/>
      </c>
    </row>
    <row r="251" spans="2:29" s="170" customFormat="1">
      <c r="B251" s="247"/>
      <c r="C251" s="196" t="s">
        <v>886</v>
      </c>
      <c r="D251" s="298">
        <v>126</v>
      </c>
      <c r="E251" s="298"/>
      <c r="F251" s="196" t="s">
        <v>3</v>
      </c>
      <c r="G251" s="196" t="s">
        <v>1169</v>
      </c>
      <c r="H251" s="196" t="s">
        <v>299</v>
      </c>
      <c r="I251" s="196" t="s">
        <v>298</v>
      </c>
      <c r="J251" s="196" t="s">
        <v>701</v>
      </c>
      <c r="K251" s="293" t="s">
        <v>403</v>
      </c>
      <c r="L251" s="218"/>
      <c r="M251" s="294"/>
      <c r="N251" s="295"/>
      <c r="O251" s="296"/>
      <c r="P251" s="197" t="s">
        <v>73</v>
      </c>
      <c r="Q251" s="220">
        <v>25</v>
      </c>
      <c r="R251" s="223">
        <v>87</v>
      </c>
      <c r="S251" s="288">
        <v>84</v>
      </c>
      <c r="T251" s="288">
        <v>79</v>
      </c>
      <c r="U251" s="288">
        <v>75</v>
      </c>
      <c r="V251" s="5"/>
      <c r="W251" s="224">
        <f t="shared" si="13"/>
        <v>0</v>
      </c>
      <c r="X251" s="264">
        <f t="shared" si="14"/>
        <v>0</v>
      </c>
      <c r="Y251" s="198" t="s">
        <v>1172</v>
      </c>
      <c r="Z251" s="199"/>
      <c r="AA251" s="200"/>
      <c r="AB251" s="200"/>
      <c r="AC251" s="169" t="str">
        <f t="shared" si="15"/>
        <v/>
      </c>
    </row>
    <row r="252" spans="2:29" s="170" customFormat="1">
      <c r="B252" s="247"/>
      <c r="C252" s="196" t="s">
        <v>887</v>
      </c>
      <c r="D252" s="298">
        <v>72</v>
      </c>
      <c r="E252" s="298"/>
      <c r="F252" s="196" t="s">
        <v>3</v>
      </c>
      <c r="G252" s="196" t="s">
        <v>1169</v>
      </c>
      <c r="H252" s="196" t="s">
        <v>299</v>
      </c>
      <c r="I252" s="196" t="s">
        <v>298</v>
      </c>
      <c r="J252" s="196" t="s">
        <v>702</v>
      </c>
      <c r="K252" s="293" t="s">
        <v>403</v>
      </c>
      <c r="L252" s="218"/>
      <c r="M252" s="294"/>
      <c r="N252" s="295"/>
      <c r="O252" s="296"/>
      <c r="P252" s="197" t="s">
        <v>73</v>
      </c>
      <c r="Q252" s="220">
        <v>25</v>
      </c>
      <c r="R252" s="223">
        <v>87</v>
      </c>
      <c r="S252" s="288">
        <v>84</v>
      </c>
      <c r="T252" s="288">
        <v>79</v>
      </c>
      <c r="U252" s="288">
        <v>75</v>
      </c>
      <c r="V252" s="5"/>
      <c r="W252" s="224">
        <f t="shared" si="13"/>
        <v>0</v>
      </c>
      <c r="X252" s="264">
        <f t="shared" si="14"/>
        <v>0</v>
      </c>
      <c r="Y252" s="198" t="s">
        <v>1172</v>
      </c>
      <c r="Z252" s="199"/>
      <c r="AA252" s="200"/>
      <c r="AB252" s="200"/>
      <c r="AC252" s="169" t="str">
        <f t="shared" si="15"/>
        <v/>
      </c>
    </row>
    <row r="253" spans="2:29" s="170" customFormat="1">
      <c r="B253" s="247"/>
      <c r="C253" s="196" t="s">
        <v>421</v>
      </c>
      <c r="D253" s="298">
        <v>288</v>
      </c>
      <c r="E253" s="298"/>
      <c r="F253" s="196" t="s">
        <v>3</v>
      </c>
      <c r="G253" s="196" t="s">
        <v>1169</v>
      </c>
      <c r="H253" s="196" t="s">
        <v>299</v>
      </c>
      <c r="I253" s="196" t="s">
        <v>298</v>
      </c>
      <c r="J253" s="196" t="s">
        <v>481</v>
      </c>
      <c r="K253" s="293" t="s">
        <v>403</v>
      </c>
      <c r="L253" s="218"/>
      <c r="M253" s="294"/>
      <c r="N253" s="295"/>
      <c r="O253" s="296"/>
      <c r="P253" s="197" t="s">
        <v>73</v>
      </c>
      <c r="Q253" s="220">
        <v>25</v>
      </c>
      <c r="R253" s="223">
        <v>87</v>
      </c>
      <c r="S253" s="288">
        <v>84</v>
      </c>
      <c r="T253" s="288">
        <v>79</v>
      </c>
      <c r="U253" s="288">
        <v>75</v>
      </c>
      <c r="V253" s="5"/>
      <c r="W253" s="224">
        <f t="shared" si="13"/>
        <v>0</v>
      </c>
      <c r="X253" s="264">
        <f t="shared" si="14"/>
        <v>0</v>
      </c>
      <c r="Y253" s="198" t="s">
        <v>1172</v>
      </c>
      <c r="Z253" s="199"/>
      <c r="AA253" s="200"/>
      <c r="AB253" s="200"/>
      <c r="AC253" s="169" t="str">
        <f t="shared" si="15"/>
        <v/>
      </c>
    </row>
    <row r="254" spans="2:29" s="170" customFormat="1">
      <c r="B254" s="247"/>
      <c r="C254" s="196" t="s">
        <v>888</v>
      </c>
      <c r="D254" s="298">
        <v>459</v>
      </c>
      <c r="E254" s="298"/>
      <c r="F254" s="196" t="s">
        <v>3</v>
      </c>
      <c r="G254" s="196" t="s">
        <v>1169</v>
      </c>
      <c r="H254" s="196" t="s">
        <v>245</v>
      </c>
      <c r="I254" s="196" t="s">
        <v>244</v>
      </c>
      <c r="J254" s="196" t="s">
        <v>246</v>
      </c>
      <c r="K254" s="293" t="s">
        <v>403</v>
      </c>
      <c r="L254" s="218"/>
      <c r="M254" s="294"/>
      <c r="N254" s="295"/>
      <c r="O254" s="296"/>
      <c r="P254" s="197" t="s">
        <v>73</v>
      </c>
      <c r="Q254" s="220">
        <v>25</v>
      </c>
      <c r="R254" s="223">
        <v>128</v>
      </c>
      <c r="S254" s="288">
        <v>124</v>
      </c>
      <c r="T254" s="288">
        <v>117</v>
      </c>
      <c r="U254" s="288">
        <v>110</v>
      </c>
      <c r="V254" s="5"/>
      <c r="W254" s="224">
        <f t="shared" si="13"/>
        <v>0</v>
      </c>
      <c r="X254" s="264">
        <f t="shared" si="14"/>
        <v>0</v>
      </c>
      <c r="Y254" s="198" t="s">
        <v>1172</v>
      </c>
      <c r="Z254" s="199"/>
      <c r="AA254" s="200"/>
      <c r="AB254" s="200"/>
      <c r="AC254" s="169" t="str">
        <f t="shared" si="15"/>
        <v/>
      </c>
    </row>
    <row r="255" spans="2:29" s="170" customFormat="1">
      <c r="B255" s="247"/>
      <c r="C255" s="196" t="s">
        <v>889</v>
      </c>
      <c r="D255" s="298">
        <v>600</v>
      </c>
      <c r="E255" s="298"/>
      <c r="F255" s="196" t="s">
        <v>3</v>
      </c>
      <c r="G255" s="196" t="s">
        <v>1169</v>
      </c>
      <c r="H255" s="196" t="s">
        <v>245</v>
      </c>
      <c r="I255" s="196" t="s">
        <v>244</v>
      </c>
      <c r="J255" s="196" t="s">
        <v>484</v>
      </c>
      <c r="K255" s="293" t="s">
        <v>403</v>
      </c>
      <c r="L255" s="218"/>
      <c r="M255" s="294"/>
      <c r="N255" s="295"/>
      <c r="O255" s="296"/>
      <c r="P255" s="197" t="s">
        <v>73</v>
      </c>
      <c r="Q255" s="220">
        <v>25</v>
      </c>
      <c r="R255" s="223">
        <v>87</v>
      </c>
      <c r="S255" s="288">
        <v>84</v>
      </c>
      <c r="T255" s="288">
        <v>79</v>
      </c>
      <c r="U255" s="288">
        <v>75</v>
      </c>
      <c r="V255" s="5"/>
      <c r="W255" s="224">
        <f t="shared" si="13"/>
        <v>0</v>
      </c>
      <c r="X255" s="264">
        <f t="shared" si="14"/>
        <v>0</v>
      </c>
      <c r="Y255" s="198" t="s">
        <v>1172</v>
      </c>
      <c r="Z255" s="199"/>
      <c r="AA255" s="200"/>
      <c r="AB255" s="200"/>
      <c r="AC255" s="169" t="str">
        <f t="shared" si="15"/>
        <v/>
      </c>
    </row>
    <row r="256" spans="2:29" s="170" customFormat="1">
      <c r="B256" s="247"/>
      <c r="C256" s="196" t="s">
        <v>890</v>
      </c>
      <c r="D256" s="298">
        <v>900</v>
      </c>
      <c r="E256" s="298"/>
      <c r="F256" s="196" t="s">
        <v>3</v>
      </c>
      <c r="G256" s="196" t="s">
        <v>1169</v>
      </c>
      <c r="H256" s="196" t="s">
        <v>495</v>
      </c>
      <c r="I256" s="196" t="s">
        <v>494</v>
      </c>
      <c r="J256" s="196" t="s">
        <v>703</v>
      </c>
      <c r="K256" s="293" t="s">
        <v>403</v>
      </c>
      <c r="L256" s="218"/>
      <c r="M256" s="294"/>
      <c r="N256" s="295"/>
      <c r="O256" s="296"/>
      <c r="P256" s="197" t="s">
        <v>73</v>
      </c>
      <c r="Q256" s="220">
        <v>25</v>
      </c>
      <c r="R256" s="223">
        <v>170</v>
      </c>
      <c r="S256" s="288">
        <v>164</v>
      </c>
      <c r="T256" s="288">
        <v>154</v>
      </c>
      <c r="U256" s="288">
        <v>145</v>
      </c>
      <c r="V256" s="5"/>
      <c r="W256" s="224">
        <f t="shared" si="13"/>
        <v>0</v>
      </c>
      <c r="X256" s="264">
        <f t="shared" si="14"/>
        <v>0</v>
      </c>
      <c r="Y256" s="198" t="s">
        <v>1172</v>
      </c>
      <c r="Z256" s="199"/>
      <c r="AA256" s="200"/>
      <c r="AB256" s="200"/>
      <c r="AC256" s="169" t="str">
        <f t="shared" si="15"/>
        <v/>
      </c>
    </row>
    <row r="257" spans="2:29" s="170" customFormat="1">
      <c r="B257" s="247"/>
      <c r="C257" s="196" t="s">
        <v>891</v>
      </c>
      <c r="D257" s="298">
        <v>1941</v>
      </c>
      <c r="E257" s="298"/>
      <c r="F257" s="196" t="s">
        <v>3</v>
      </c>
      <c r="G257" s="196" t="s">
        <v>1169</v>
      </c>
      <c r="H257" s="196" t="s">
        <v>495</v>
      </c>
      <c r="I257" s="196" t="s">
        <v>494</v>
      </c>
      <c r="J257" s="196" t="s">
        <v>520</v>
      </c>
      <c r="K257" s="293" t="s">
        <v>403</v>
      </c>
      <c r="L257" s="218"/>
      <c r="M257" s="294"/>
      <c r="N257" s="295"/>
      <c r="O257" s="296"/>
      <c r="P257" s="197" t="s">
        <v>73</v>
      </c>
      <c r="Q257" s="220">
        <v>25</v>
      </c>
      <c r="R257" s="223">
        <v>128</v>
      </c>
      <c r="S257" s="288">
        <v>124</v>
      </c>
      <c r="T257" s="288">
        <v>117</v>
      </c>
      <c r="U257" s="288">
        <v>110</v>
      </c>
      <c r="V257" s="5"/>
      <c r="W257" s="224">
        <f t="shared" si="13"/>
        <v>0</v>
      </c>
      <c r="X257" s="264">
        <f t="shared" si="14"/>
        <v>0</v>
      </c>
      <c r="Y257" s="198" t="s">
        <v>1172</v>
      </c>
      <c r="Z257" s="199"/>
      <c r="AA257" s="200"/>
      <c r="AB257" s="200"/>
      <c r="AC257" s="169" t="str">
        <f t="shared" si="15"/>
        <v/>
      </c>
    </row>
    <row r="258" spans="2:29" s="170" customFormat="1">
      <c r="B258" s="247"/>
      <c r="C258" s="196" t="s">
        <v>422</v>
      </c>
      <c r="D258" s="298">
        <v>1290</v>
      </c>
      <c r="E258" s="298"/>
      <c r="F258" s="196" t="s">
        <v>3</v>
      </c>
      <c r="G258" s="196" t="s">
        <v>1169</v>
      </c>
      <c r="H258" s="196" t="s">
        <v>495</v>
      </c>
      <c r="I258" s="196" t="s">
        <v>494</v>
      </c>
      <c r="J258" s="196" t="s">
        <v>496</v>
      </c>
      <c r="K258" s="293" t="s">
        <v>403</v>
      </c>
      <c r="L258" s="218"/>
      <c r="M258" s="294"/>
      <c r="N258" s="295"/>
      <c r="O258" s="296"/>
      <c r="P258" s="197" t="s">
        <v>73</v>
      </c>
      <c r="Q258" s="220">
        <v>25</v>
      </c>
      <c r="R258" s="223">
        <v>128</v>
      </c>
      <c r="S258" s="288">
        <v>124</v>
      </c>
      <c r="T258" s="288">
        <v>117</v>
      </c>
      <c r="U258" s="288">
        <v>110</v>
      </c>
      <c r="V258" s="5"/>
      <c r="W258" s="224">
        <f t="shared" si="13"/>
        <v>0</v>
      </c>
      <c r="X258" s="264">
        <f t="shared" si="14"/>
        <v>0</v>
      </c>
      <c r="Y258" s="198" t="s">
        <v>1172</v>
      </c>
      <c r="Z258" s="199"/>
      <c r="AA258" s="200"/>
      <c r="AB258" s="200"/>
      <c r="AC258" s="169" t="str">
        <f t="shared" si="15"/>
        <v/>
      </c>
    </row>
    <row r="259" spans="2:29" s="170" customFormat="1">
      <c r="B259" s="247"/>
      <c r="C259" s="196" t="s">
        <v>892</v>
      </c>
      <c r="D259" s="298">
        <v>990</v>
      </c>
      <c r="E259" s="298"/>
      <c r="F259" s="196" t="s">
        <v>3</v>
      </c>
      <c r="G259" s="196" t="s">
        <v>1169</v>
      </c>
      <c r="H259" s="196" t="s">
        <v>506</v>
      </c>
      <c r="I259" s="196" t="s">
        <v>505</v>
      </c>
      <c r="J259" s="196" t="s">
        <v>507</v>
      </c>
      <c r="K259" s="293" t="s">
        <v>403</v>
      </c>
      <c r="L259" s="218"/>
      <c r="M259" s="294"/>
      <c r="N259" s="295"/>
      <c r="O259" s="296"/>
      <c r="P259" s="197" t="s">
        <v>73</v>
      </c>
      <c r="Q259" s="220">
        <v>25</v>
      </c>
      <c r="R259" s="223">
        <v>128</v>
      </c>
      <c r="S259" s="288">
        <v>124</v>
      </c>
      <c r="T259" s="288">
        <v>117</v>
      </c>
      <c r="U259" s="288">
        <v>110</v>
      </c>
      <c r="V259" s="5"/>
      <c r="W259" s="224">
        <f t="shared" si="13"/>
        <v>0</v>
      </c>
      <c r="X259" s="264">
        <f t="shared" si="14"/>
        <v>0</v>
      </c>
      <c r="Y259" s="198" t="s">
        <v>1172</v>
      </c>
      <c r="Z259" s="199"/>
      <c r="AA259" s="200"/>
      <c r="AB259" s="200"/>
      <c r="AC259" s="169" t="str">
        <f t="shared" si="15"/>
        <v/>
      </c>
    </row>
    <row r="260" spans="2:29" s="170" customFormat="1">
      <c r="B260" s="247"/>
      <c r="C260" s="196" t="s">
        <v>893</v>
      </c>
      <c r="D260" s="298">
        <v>231</v>
      </c>
      <c r="E260" s="298"/>
      <c r="F260" s="196" t="s">
        <v>3</v>
      </c>
      <c r="G260" s="196" t="s">
        <v>1169</v>
      </c>
      <c r="H260" s="196" t="s">
        <v>506</v>
      </c>
      <c r="I260" s="196" t="s">
        <v>505</v>
      </c>
      <c r="J260" s="196" t="s">
        <v>704</v>
      </c>
      <c r="K260" s="293" t="s">
        <v>403</v>
      </c>
      <c r="L260" s="218"/>
      <c r="M260" s="294"/>
      <c r="N260" s="295"/>
      <c r="O260" s="296"/>
      <c r="P260" s="197" t="s">
        <v>73</v>
      </c>
      <c r="Q260" s="220">
        <v>25</v>
      </c>
      <c r="R260" s="223">
        <v>128</v>
      </c>
      <c r="S260" s="288">
        <v>124</v>
      </c>
      <c r="T260" s="288">
        <v>117</v>
      </c>
      <c r="U260" s="288">
        <v>110</v>
      </c>
      <c r="V260" s="5"/>
      <c r="W260" s="224">
        <f t="shared" si="13"/>
        <v>0</v>
      </c>
      <c r="X260" s="264">
        <f t="shared" si="14"/>
        <v>0</v>
      </c>
      <c r="Y260" s="198" t="s">
        <v>1172</v>
      </c>
      <c r="Z260" s="199"/>
      <c r="AA260" s="200"/>
      <c r="AB260" s="200"/>
      <c r="AC260" s="169" t="str">
        <f t="shared" si="15"/>
        <v/>
      </c>
    </row>
    <row r="261" spans="2:29" s="170" customFormat="1">
      <c r="B261" s="247"/>
      <c r="C261" s="196" t="s">
        <v>894</v>
      </c>
      <c r="D261" s="298">
        <v>345</v>
      </c>
      <c r="E261" s="298"/>
      <c r="F261" s="196" t="s">
        <v>3</v>
      </c>
      <c r="G261" s="196" t="s">
        <v>1169</v>
      </c>
      <c r="H261" s="196" t="s">
        <v>502</v>
      </c>
      <c r="I261" s="196" t="s">
        <v>705</v>
      </c>
      <c r="J261" s="196"/>
      <c r="K261" s="293" t="s">
        <v>403</v>
      </c>
      <c r="L261" s="218"/>
      <c r="M261" s="294"/>
      <c r="N261" s="295"/>
      <c r="O261" s="296"/>
      <c r="P261" s="197" t="s">
        <v>73</v>
      </c>
      <c r="Q261" s="220">
        <v>25</v>
      </c>
      <c r="R261" s="223">
        <v>128</v>
      </c>
      <c r="S261" s="288">
        <v>124</v>
      </c>
      <c r="T261" s="288">
        <v>117</v>
      </c>
      <c r="U261" s="288">
        <v>110</v>
      </c>
      <c r="V261" s="5"/>
      <c r="W261" s="224">
        <f t="shared" si="13"/>
        <v>0</v>
      </c>
      <c r="X261" s="264">
        <f t="shared" si="14"/>
        <v>0</v>
      </c>
      <c r="Y261" s="198" t="s">
        <v>1172</v>
      </c>
      <c r="Z261" s="199"/>
      <c r="AA261" s="200"/>
      <c r="AB261" s="200"/>
      <c r="AC261" s="169" t="str">
        <f t="shared" si="15"/>
        <v/>
      </c>
    </row>
    <row r="262" spans="2:29" s="170" customFormat="1">
      <c r="B262" s="247"/>
      <c r="C262" s="196" t="s">
        <v>895</v>
      </c>
      <c r="D262" s="298">
        <v>429</v>
      </c>
      <c r="E262" s="298"/>
      <c r="F262" s="196" t="s">
        <v>3</v>
      </c>
      <c r="G262" s="196" t="s">
        <v>1169</v>
      </c>
      <c r="H262" s="196" t="s">
        <v>509</v>
      </c>
      <c r="I262" s="196" t="s">
        <v>508</v>
      </c>
      <c r="J262" s="196" t="s">
        <v>510</v>
      </c>
      <c r="K262" s="293" t="s">
        <v>403</v>
      </c>
      <c r="L262" s="218"/>
      <c r="M262" s="294"/>
      <c r="N262" s="295"/>
      <c r="O262" s="296"/>
      <c r="P262" s="197" t="s">
        <v>73</v>
      </c>
      <c r="Q262" s="220">
        <v>25</v>
      </c>
      <c r="R262" s="223">
        <v>170</v>
      </c>
      <c r="S262" s="288">
        <v>164</v>
      </c>
      <c r="T262" s="288">
        <v>154</v>
      </c>
      <c r="U262" s="288">
        <v>145</v>
      </c>
      <c r="V262" s="5"/>
      <c r="W262" s="224">
        <f t="shared" si="13"/>
        <v>0</v>
      </c>
      <c r="X262" s="264">
        <f t="shared" si="14"/>
        <v>0</v>
      </c>
      <c r="Y262" s="198" t="s">
        <v>1172</v>
      </c>
      <c r="Z262" s="199"/>
      <c r="AA262" s="200"/>
      <c r="AB262" s="200"/>
      <c r="AC262" s="169" t="str">
        <f t="shared" si="15"/>
        <v/>
      </c>
    </row>
    <row r="263" spans="2:29" s="170" customFormat="1">
      <c r="B263" s="247"/>
      <c r="C263" s="196" t="s">
        <v>896</v>
      </c>
      <c r="D263" s="298">
        <v>90</v>
      </c>
      <c r="E263" s="298"/>
      <c r="F263" s="196" t="s">
        <v>3</v>
      </c>
      <c r="G263" s="196" t="s">
        <v>1169</v>
      </c>
      <c r="H263" s="196" t="s">
        <v>525</v>
      </c>
      <c r="I263" s="196" t="s">
        <v>524</v>
      </c>
      <c r="J263" s="196" t="s">
        <v>706</v>
      </c>
      <c r="K263" s="293" t="s">
        <v>403</v>
      </c>
      <c r="L263" s="218"/>
      <c r="M263" s="294"/>
      <c r="N263" s="295"/>
      <c r="O263" s="296"/>
      <c r="P263" s="197" t="s">
        <v>73</v>
      </c>
      <c r="Q263" s="220">
        <v>25</v>
      </c>
      <c r="R263" s="223">
        <v>170</v>
      </c>
      <c r="S263" s="288">
        <v>164</v>
      </c>
      <c r="T263" s="288">
        <v>154</v>
      </c>
      <c r="U263" s="288">
        <v>145</v>
      </c>
      <c r="V263" s="5"/>
      <c r="W263" s="224">
        <f t="shared" si="13"/>
        <v>0</v>
      </c>
      <c r="X263" s="264">
        <f t="shared" si="14"/>
        <v>0</v>
      </c>
      <c r="Y263" s="198" t="s">
        <v>1172</v>
      </c>
      <c r="Z263" s="199"/>
      <c r="AA263" s="200"/>
      <c r="AB263" s="200"/>
      <c r="AC263" s="169" t="str">
        <f t="shared" si="15"/>
        <v/>
      </c>
    </row>
    <row r="264" spans="2:29" s="170" customFormat="1">
      <c r="B264" s="247"/>
      <c r="C264" s="196" t="s">
        <v>897</v>
      </c>
      <c r="D264" s="298">
        <v>648</v>
      </c>
      <c r="E264" s="298"/>
      <c r="F264" s="196" t="s">
        <v>3</v>
      </c>
      <c r="G264" s="196" t="s">
        <v>1169</v>
      </c>
      <c r="H264" s="196" t="s">
        <v>525</v>
      </c>
      <c r="I264" s="196" t="s">
        <v>524</v>
      </c>
      <c r="J264" s="196" t="s">
        <v>707</v>
      </c>
      <c r="K264" s="293" t="s">
        <v>403</v>
      </c>
      <c r="L264" s="218"/>
      <c r="M264" s="294"/>
      <c r="N264" s="295"/>
      <c r="O264" s="296"/>
      <c r="P264" s="197" t="s">
        <v>73</v>
      </c>
      <c r="Q264" s="220">
        <v>25</v>
      </c>
      <c r="R264" s="223">
        <v>128</v>
      </c>
      <c r="S264" s="288">
        <v>124</v>
      </c>
      <c r="T264" s="288">
        <v>117</v>
      </c>
      <c r="U264" s="288">
        <v>110</v>
      </c>
      <c r="V264" s="5"/>
      <c r="W264" s="224">
        <f t="shared" si="13"/>
        <v>0</v>
      </c>
      <c r="X264" s="264">
        <f t="shared" si="14"/>
        <v>0</v>
      </c>
      <c r="Y264" s="198" t="s">
        <v>1172</v>
      </c>
      <c r="Z264" s="199"/>
      <c r="AA264" s="200"/>
      <c r="AB264" s="200"/>
      <c r="AC264" s="169" t="str">
        <f t="shared" si="15"/>
        <v/>
      </c>
    </row>
    <row r="265" spans="2:29" s="170" customFormat="1">
      <c r="B265" s="247"/>
      <c r="C265" s="196" t="s">
        <v>423</v>
      </c>
      <c r="D265" s="298">
        <v>585</v>
      </c>
      <c r="E265" s="298"/>
      <c r="F265" s="196" t="s">
        <v>3</v>
      </c>
      <c r="G265" s="196" t="s">
        <v>1169</v>
      </c>
      <c r="H265" s="196" t="s">
        <v>301</v>
      </c>
      <c r="I265" s="196" t="s">
        <v>300</v>
      </c>
      <c r="J265" s="196" t="s">
        <v>485</v>
      </c>
      <c r="K265" s="293" t="s">
        <v>403</v>
      </c>
      <c r="L265" s="218"/>
      <c r="M265" s="294"/>
      <c r="N265" s="295"/>
      <c r="O265" s="296"/>
      <c r="P265" s="197" t="s">
        <v>73</v>
      </c>
      <c r="Q265" s="220">
        <v>25</v>
      </c>
      <c r="R265" s="223">
        <v>87</v>
      </c>
      <c r="S265" s="288">
        <v>84</v>
      </c>
      <c r="T265" s="288">
        <v>79</v>
      </c>
      <c r="U265" s="288">
        <v>75</v>
      </c>
      <c r="V265" s="5"/>
      <c r="W265" s="224">
        <f t="shared" si="13"/>
        <v>0</v>
      </c>
      <c r="X265" s="264">
        <f t="shared" si="14"/>
        <v>0</v>
      </c>
      <c r="Y265" s="198" t="s">
        <v>1172</v>
      </c>
      <c r="Z265" s="199"/>
      <c r="AA265" s="200"/>
      <c r="AB265" s="200"/>
      <c r="AC265" s="169" t="str">
        <f t="shared" si="15"/>
        <v/>
      </c>
    </row>
    <row r="266" spans="2:29" s="170" customFormat="1">
      <c r="B266" s="247"/>
      <c r="C266" s="196" t="s">
        <v>898</v>
      </c>
      <c r="D266" s="298">
        <v>369</v>
      </c>
      <c r="E266" s="298"/>
      <c r="F266" s="196" t="s">
        <v>3</v>
      </c>
      <c r="G266" s="196" t="s">
        <v>1169</v>
      </c>
      <c r="H266" s="196" t="s">
        <v>249</v>
      </c>
      <c r="I266" s="196" t="s">
        <v>248</v>
      </c>
      <c r="J266" s="196" t="s">
        <v>250</v>
      </c>
      <c r="K266" s="293" t="s">
        <v>403</v>
      </c>
      <c r="L266" s="218"/>
      <c r="M266" s="294"/>
      <c r="N266" s="295"/>
      <c r="O266" s="296"/>
      <c r="P266" s="197" t="s">
        <v>73</v>
      </c>
      <c r="Q266" s="220">
        <v>25</v>
      </c>
      <c r="R266" s="223">
        <v>87</v>
      </c>
      <c r="S266" s="288">
        <v>84</v>
      </c>
      <c r="T266" s="288">
        <v>79</v>
      </c>
      <c r="U266" s="288">
        <v>75</v>
      </c>
      <c r="V266" s="5"/>
      <c r="W266" s="224">
        <f t="shared" si="13"/>
        <v>0</v>
      </c>
      <c r="X266" s="264">
        <f t="shared" si="14"/>
        <v>0</v>
      </c>
      <c r="Y266" s="198" t="s">
        <v>1172</v>
      </c>
      <c r="Z266" s="199"/>
      <c r="AA266" s="200"/>
      <c r="AB266" s="200"/>
      <c r="AC266" s="169" t="str">
        <f t="shared" si="15"/>
        <v/>
      </c>
    </row>
    <row r="267" spans="2:29" s="170" customFormat="1">
      <c r="B267" s="247"/>
      <c r="C267" s="196" t="s">
        <v>899</v>
      </c>
      <c r="D267" s="298">
        <v>750</v>
      </c>
      <c r="E267" s="298"/>
      <c r="F267" s="196" t="s">
        <v>3</v>
      </c>
      <c r="G267" s="196" t="s">
        <v>1169</v>
      </c>
      <c r="H267" s="196" t="s">
        <v>249</v>
      </c>
      <c r="I267" s="196" t="s">
        <v>248</v>
      </c>
      <c r="J267" s="196" t="s">
        <v>460</v>
      </c>
      <c r="K267" s="293" t="s">
        <v>403</v>
      </c>
      <c r="L267" s="218"/>
      <c r="M267" s="294"/>
      <c r="N267" s="295"/>
      <c r="O267" s="296"/>
      <c r="P267" s="197" t="s">
        <v>73</v>
      </c>
      <c r="Q267" s="220">
        <v>25</v>
      </c>
      <c r="R267" s="223">
        <v>170</v>
      </c>
      <c r="S267" s="288">
        <v>164</v>
      </c>
      <c r="T267" s="288">
        <v>154</v>
      </c>
      <c r="U267" s="288">
        <v>145</v>
      </c>
      <c r="V267" s="5"/>
      <c r="W267" s="224">
        <f t="shared" si="13"/>
        <v>0</v>
      </c>
      <c r="X267" s="264">
        <f t="shared" si="14"/>
        <v>0</v>
      </c>
      <c r="Y267" s="198" t="s">
        <v>1172</v>
      </c>
      <c r="Z267" s="199"/>
      <c r="AA267" s="200"/>
      <c r="AB267" s="200"/>
      <c r="AC267" s="169" t="str">
        <f t="shared" si="15"/>
        <v/>
      </c>
    </row>
    <row r="268" spans="2:29" s="170" customFormat="1">
      <c r="B268" s="247"/>
      <c r="C268" s="196" t="s">
        <v>900</v>
      </c>
      <c r="D268" s="298">
        <v>300</v>
      </c>
      <c r="E268" s="298"/>
      <c r="F268" s="196" t="s">
        <v>3</v>
      </c>
      <c r="G268" s="196" t="s">
        <v>1169</v>
      </c>
      <c r="H268" s="196" t="s">
        <v>249</v>
      </c>
      <c r="I268" s="196" t="s">
        <v>248</v>
      </c>
      <c r="J268" s="196" t="s">
        <v>708</v>
      </c>
      <c r="K268" s="293" t="s">
        <v>403</v>
      </c>
      <c r="L268" s="218"/>
      <c r="M268" s="294"/>
      <c r="N268" s="295"/>
      <c r="O268" s="296"/>
      <c r="P268" s="197" t="s">
        <v>73</v>
      </c>
      <c r="Q268" s="220">
        <v>25</v>
      </c>
      <c r="R268" s="223">
        <v>170</v>
      </c>
      <c r="S268" s="288">
        <v>164</v>
      </c>
      <c r="T268" s="288">
        <v>154</v>
      </c>
      <c r="U268" s="288">
        <v>145</v>
      </c>
      <c r="V268" s="5"/>
      <c r="W268" s="224">
        <f t="shared" si="13"/>
        <v>0</v>
      </c>
      <c r="X268" s="264">
        <f t="shared" si="14"/>
        <v>0</v>
      </c>
      <c r="Y268" s="198" t="s">
        <v>1172</v>
      </c>
      <c r="Z268" s="199"/>
      <c r="AA268" s="200"/>
      <c r="AB268" s="200"/>
      <c r="AC268" s="169" t="str">
        <f t="shared" si="15"/>
        <v/>
      </c>
    </row>
    <row r="269" spans="2:29" s="170" customFormat="1">
      <c r="B269" s="247"/>
      <c r="C269" s="196" t="s">
        <v>901</v>
      </c>
      <c r="D269" s="298">
        <v>525</v>
      </c>
      <c r="E269" s="298"/>
      <c r="F269" s="196" t="s">
        <v>3</v>
      </c>
      <c r="G269" s="196" t="s">
        <v>1169</v>
      </c>
      <c r="H269" s="196" t="s">
        <v>249</v>
      </c>
      <c r="I269" s="196" t="s">
        <v>248</v>
      </c>
      <c r="J269" s="196" t="s">
        <v>303</v>
      </c>
      <c r="K269" s="293" t="s">
        <v>403</v>
      </c>
      <c r="L269" s="218"/>
      <c r="M269" s="294"/>
      <c r="N269" s="295"/>
      <c r="O269" s="296"/>
      <c r="P269" s="197" t="s">
        <v>73</v>
      </c>
      <c r="Q269" s="220">
        <v>25</v>
      </c>
      <c r="R269" s="223">
        <v>128</v>
      </c>
      <c r="S269" s="288">
        <v>124</v>
      </c>
      <c r="T269" s="288">
        <v>117</v>
      </c>
      <c r="U269" s="288">
        <v>110</v>
      </c>
      <c r="V269" s="5"/>
      <c r="W269" s="224">
        <f t="shared" si="13"/>
        <v>0</v>
      </c>
      <c r="X269" s="264">
        <f t="shared" si="14"/>
        <v>0</v>
      </c>
      <c r="Y269" s="198" t="s">
        <v>1172</v>
      </c>
      <c r="Z269" s="199"/>
      <c r="AA269" s="200"/>
      <c r="AB269" s="200"/>
      <c r="AC269" s="169" t="str">
        <f t="shared" si="15"/>
        <v/>
      </c>
    </row>
    <row r="270" spans="2:29" s="170" customFormat="1">
      <c r="B270" s="247"/>
      <c r="C270" s="196" t="s">
        <v>902</v>
      </c>
      <c r="D270" s="298">
        <v>42135</v>
      </c>
      <c r="E270" s="298"/>
      <c r="F270" s="196" t="s">
        <v>3</v>
      </c>
      <c r="G270" s="196" t="s">
        <v>1169</v>
      </c>
      <c r="H270" s="196" t="s">
        <v>249</v>
      </c>
      <c r="I270" s="196" t="s">
        <v>248</v>
      </c>
      <c r="J270" s="196" t="s">
        <v>709</v>
      </c>
      <c r="K270" s="293" t="s">
        <v>403</v>
      </c>
      <c r="L270" s="218"/>
      <c r="M270" s="294"/>
      <c r="N270" s="295"/>
      <c r="O270" s="296"/>
      <c r="P270" s="197" t="s">
        <v>73</v>
      </c>
      <c r="Q270" s="220">
        <v>25</v>
      </c>
      <c r="R270" s="223">
        <v>87</v>
      </c>
      <c r="S270" s="288">
        <v>84</v>
      </c>
      <c r="T270" s="288">
        <v>79</v>
      </c>
      <c r="U270" s="288">
        <v>75</v>
      </c>
      <c r="V270" s="5"/>
      <c r="W270" s="224">
        <f t="shared" si="13"/>
        <v>0</v>
      </c>
      <c r="X270" s="264">
        <f t="shared" si="14"/>
        <v>0</v>
      </c>
      <c r="Y270" s="198" t="s">
        <v>1172</v>
      </c>
      <c r="Z270" s="199"/>
      <c r="AA270" s="200"/>
      <c r="AB270" s="200"/>
      <c r="AC270" s="169" t="str">
        <f t="shared" si="15"/>
        <v/>
      </c>
    </row>
    <row r="271" spans="2:29" s="170" customFormat="1">
      <c r="B271" s="247"/>
      <c r="C271" s="196" t="s">
        <v>903</v>
      </c>
      <c r="D271" s="298">
        <v>1515</v>
      </c>
      <c r="E271" s="298"/>
      <c r="F271" s="196" t="s">
        <v>3</v>
      </c>
      <c r="G271" s="196" t="s">
        <v>1169</v>
      </c>
      <c r="H271" s="196" t="s">
        <v>249</v>
      </c>
      <c r="I271" s="196" t="s">
        <v>248</v>
      </c>
      <c r="J271" s="196" t="s">
        <v>710</v>
      </c>
      <c r="K271" s="293" t="s">
        <v>403</v>
      </c>
      <c r="L271" s="218"/>
      <c r="M271" s="294"/>
      <c r="N271" s="295"/>
      <c r="O271" s="296"/>
      <c r="P271" s="197" t="s">
        <v>73</v>
      </c>
      <c r="Q271" s="220">
        <v>25</v>
      </c>
      <c r="R271" s="223">
        <v>170</v>
      </c>
      <c r="S271" s="288">
        <v>164</v>
      </c>
      <c r="T271" s="288">
        <v>154</v>
      </c>
      <c r="U271" s="288">
        <v>145</v>
      </c>
      <c r="V271" s="5"/>
      <c r="W271" s="224">
        <f t="shared" si="13"/>
        <v>0</v>
      </c>
      <c r="X271" s="264">
        <f t="shared" si="14"/>
        <v>0</v>
      </c>
      <c r="Y271" s="198" t="s">
        <v>1172</v>
      </c>
      <c r="Z271" s="199"/>
      <c r="AA271" s="200"/>
      <c r="AB271" s="200"/>
      <c r="AC271" s="169" t="str">
        <f t="shared" si="15"/>
        <v/>
      </c>
    </row>
    <row r="272" spans="2:29" s="170" customFormat="1">
      <c r="B272" s="247"/>
      <c r="C272" s="196" t="s">
        <v>904</v>
      </c>
      <c r="D272" s="298">
        <v>822</v>
      </c>
      <c r="E272" s="298"/>
      <c r="F272" s="196" t="s">
        <v>3</v>
      </c>
      <c r="G272" s="196" t="s">
        <v>1169</v>
      </c>
      <c r="H272" s="196" t="s">
        <v>249</v>
      </c>
      <c r="I272" s="196" t="s">
        <v>248</v>
      </c>
      <c r="J272" s="196" t="s">
        <v>462</v>
      </c>
      <c r="K272" s="293" t="s">
        <v>403</v>
      </c>
      <c r="L272" s="218"/>
      <c r="M272" s="294"/>
      <c r="N272" s="295"/>
      <c r="O272" s="296"/>
      <c r="P272" s="197" t="s">
        <v>73</v>
      </c>
      <c r="Q272" s="220">
        <v>25</v>
      </c>
      <c r="R272" s="223">
        <v>87</v>
      </c>
      <c r="S272" s="288">
        <v>84</v>
      </c>
      <c r="T272" s="288">
        <v>79</v>
      </c>
      <c r="U272" s="288">
        <v>75</v>
      </c>
      <c r="V272" s="5"/>
      <c r="W272" s="224">
        <f t="shared" si="13"/>
        <v>0</v>
      </c>
      <c r="X272" s="264">
        <f t="shared" si="14"/>
        <v>0</v>
      </c>
      <c r="Y272" s="198" t="s">
        <v>1172</v>
      </c>
      <c r="Z272" s="199"/>
      <c r="AA272" s="200"/>
      <c r="AB272" s="200"/>
      <c r="AC272" s="169" t="str">
        <f t="shared" si="15"/>
        <v/>
      </c>
    </row>
    <row r="273" spans="2:29" s="170" customFormat="1">
      <c r="B273" s="247"/>
      <c r="C273" s="196" t="s">
        <v>905</v>
      </c>
      <c r="D273" s="298">
        <v>375</v>
      </c>
      <c r="E273" s="298"/>
      <c r="F273" s="196" t="s">
        <v>3</v>
      </c>
      <c r="G273" s="196" t="s">
        <v>1169</v>
      </c>
      <c r="H273" s="196" t="s">
        <v>249</v>
      </c>
      <c r="I273" s="196" t="s">
        <v>248</v>
      </c>
      <c r="J273" s="196" t="s">
        <v>711</v>
      </c>
      <c r="K273" s="293" t="s">
        <v>403</v>
      </c>
      <c r="L273" s="218"/>
      <c r="M273" s="294"/>
      <c r="N273" s="295"/>
      <c r="O273" s="296"/>
      <c r="P273" s="197" t="s">
        <v>73</v>
      </c>
      <c r="Q273" s="220">
        <v>25</v>
      </c>
      <c r="R273" s="223">
        <v>87</v>
      </c>
      <c r="S273" s="288">
        <v>84</v>
      </c>
      <c r="T273" s="288">
        <v>79</v>
      </c>
      <c r="U273" s="288">
        <v>75</v>
      </c>
      <c r="V273" s="5"/>
      <c r="W273" s="224">
        <f t="shared" si="13"/>
        <v>0</v>
      </c>
      <c r="X273" s="264">
        <f t="shared" si="14"/>
        <v>0</v>
      </c>
      <c r="Y273" s="198" t="s">
        <v>1172</v>
      </c>
      <c r="Z273" s="199"/>
      <c r="AA273" s="200"/>
      <c r="AB273" s="200"/>
      <c r="AC273" s="169" t="str">
        <f t="shared" si="15"/>
        <v/>
      </c>
    </row>
    <row r="274" spans="2:29" s="170" customFormat="1">
      <c r="B274" s="247"/>
      <c r="C274" s="196" t="s">
        <v>906</v>
      </c>
      <c r="D274" s="298">
        <v>369</v>
      </c>
      <c r="E274" s="298"/>
      <c r="F274" s="196" t="s">
        <v>3</v>
      </c>
      <c r="G274" s="196" t="s">
        <v>1169</v>
      </c>
      <c r="H274" s="196" t="s">
        <v>249</v>
      </c>
      <c r="I274" s="196" t="s">
        <v>248</v>
      </c>
      <c r="J274" s="196" t="s">
        <v>463</v>
      </c>
      <c r="K274" s="293" t="s">
        <v>403</v>
      </c>
      <c r="L274" s="218"/>
      <c r="M274" s="294"/>
      <c r="N274" s="295"/>
      <c r="O274" s="296"/>
      <c r="P274" s="197" t="s">
        <v>73</v>
      </c>
      <c r="Q274" s="220">
        <v>25</v>
      </c>
      <c r="R274" s="223">
        <v>87</v>
      </c>
      <c r="S274" s="288">
        <v>84</v>
      </c>
      <c r="T274" s="288">
        <v>79</v>
      </c>
      <c r="U274" s="288">
        <v>75</v>
      </c>
      <c r="V274" s="5"/>
      <c r="W274" s="224">
        <f t="shared" si="13"/>
        <v>0</v>
      </c>
      <c r="X274" s="264">
        <f t="shared" si="14"/>
        <v>0</v>
      </c>
      <c r="Y274" s="198" t="s">
        <v>1172</v>
      </c>
      <c r="Z274" s="199"/>
      <c r="AA274" s="200"/>
      <c r="AB274" s="200"/>
      <c r="AC274" s="169" t="str">
        <f t="shared" si="15"/>
        <v/>
      </c>
    </row>
    <row r="275" spans="2:29" s="170" customFormat="1">
      <c r="B275" s="247"/>
      <c r="C275" s="196" t="s">
        <v>907</v>
      </c>
      <c r="D275" s="298">
        <v>1431</v>
      </c>
      <c r="E275" s="298"/>
      <c r="F275" s="196" t="s">
        <v>3</v>
      </c>
      <c r="G275" s="196" t="s">
        <v>1169</v>
      </c>
      <c r="H275" s="196" t="s">
        <v>249</v>
      </c>
      <c r="I275" s="196" t="s">
        <v>248</v>
      </c>
      <c r="J275" s="196" t="s">
        <v>304</v>
      </c>
      <c r="K275" s="293" t="s">
        <v>403</v>
      </c>
      <c r="L275" s="218"/>
      <c r="M275" s="294"/>
      <c r="N275" s="295"/>
      <c r="O275" s="296"/>
      <c r="P275" s="197" t="s">
        <v>73</v>
      </c>
      <c r="Q275" s="220">
        <v>25</v>
      </c>
      <c r="R275" s="223">
        <v>128</v>
      </c>
      <c r="S275" s="288">
        <v>124</v>
      </c>
      <c r="T275" s="288">
        <v>117</v>
      </c>
      <c r="U275" s="288">
        <v>110</v>
      </c>
      <c r="V275" s="5"/>
      <c r="W275" s="224">
        <f t="shared" si="13"/>
        <v>0</v>
      </c>
      <c r="X275" s="264">
        <f t="shared" si="14"/>
        <v>0</v>
      </c>
      <c r="Y275" s="198" t="s">
        <v>1172</v>
      </c>
      <c r="Z275" s="199"/>
      <c r="AA275" s="200"/>
      <c r="AB275" s="200"/>
      <c r="AC275" s="169" t="str">
        <f t="shared" si="15"/>
        <v/>
      </c>
    </row>
    <row r="276" spans="2:29" s="170" customFormat="1">
      <c r="B276" s="247"/>
      <c r="C276" s="196" t="s">
        <v>424</v>
      </c>
      <c r="D276" s="298">
        <v>135</v>
      </c>
      <c r="E276" s="298"/>
      <c r="F276" s="196" t="s">
        <v>3</v>
      </c>
      <c r="G276" s="196" t="s">
        <v>1169</v>
      </c>
      <c r="H276" s="196" t="s">
        <v>249</v>
      </c>
      <c r="I276" s="196" t="s">
        <v>248</v>
      </c>
      <c r="J276" s="196" t="s">
        <v>336</v>
      </c>
      <c r="K276" s="293" t="s">
        <v>403</v>
      </c>
      <c r="L276" s="218"/>
      <c r="M276" s="294"/>
      <c r="N276" s="295"/>
      <c r="O276" s="296"/>
      <c r="P276" s="197" t="s">
        <v>73</v>
      </c>
      <c r="Q276" s="220">
        <v>25</v>
      </c>
      <c r="R276" s="223">
        <v>87</v>
      </c>
      <c r="S276" s="288">
        <v>84</v>
      </c>
      <c r="T276" s="288">
        <v>79</v>
      </c>
      <c r="U276" s="288">
        <v>75</v>
      </c>
      <c r="V276" s="5"/>
      <c r="W276" s="224">
        <f t="shared" si="13"/>
        <v>0</v>
      </c>
      <c r="X276" s="264">
        <f t="shared" si="14"/>
        <v>0</v>
      </c>
      <c r="Y276" s="198" t="s">
        <v>1172</v>
      </c>
      <c r="Z276" s="199"/>
      <c r="AA276" s="200"/>
      <c r="AB276" s="200"/>
      <c r="AC276" s="169" t="str">
        <f t="shared" si="15"/>
        <v/>
      </c>
    </row>
    <row r="277" spans="2:29" s="170" customFormat="1">
      <c r="B277" s="247"/>
      <c r="C277" s="196" t="s">
        <v>908</v>
      </c>
      <c r="D277" s="298">
        <v>450</v>
      </c>
      <c r="E277" s="298"/>
      <c r="F277" s="196" t="s">
        <v>3</v>
      </c>
      <c r="G277" s="196" t="s">
        <v>1169</v>
      </c>
      <c r="H277" s="196" t="s">
        <v>249</v>
      </c>
      <c r="I277" s="196" t="s">
        <v>248</v>
      </c>
      <c r="J277" s="196" t="s">
        <v>464</v>
      </c>
      <c r="K277" s="293" t="s">
        <v>403</v>
      </c>
      <c r="L277" s="218"/>
      <c r="M277" s="294"/>
      <c r="N277" s="295"/>
      <c r="O277" s="296"/>
      <c r="P277" s="197" t="s">
        <v>73</v>
      </c>
      <c r="Q277" s="220">
        <v>25</v>
      </c>
      <c r="R277" s="223">
        <v>87</v>
      </c>
      <c r="S277" s="288">
        <v>84</v>
      </c>
      <c r="T277" s="288">
        <v>79</v>
      </c>
      <c r="U277" s="288">
        <v>75</v>
      </c>
      <c r="V277" s="5"/>
      <c r="W277" s="224">
        <f t="shared" si="13"/>
        <v>0</v>
      </c>
      <c r="X277" s="264">
        <f t="shared" si="14"/>
        <v>0</v>
      </c>
      <c r="Y277" s="198" t="s">
        <v>1172</v>
      </c>
      <c r="Z277" s="199"/>
      <c r="AA277" s="200"/>
      <c r="AB277" s="200"/>
      <c r="AC277" s="169" t="str">
        <f t="shared" si="15"/>
        <v/>
      </c>
    </row>
    <row r="278" spans="2:29" s="170" customFormat="1">
      <c r="B278" s="247"/>
      <c r="C278" s="196" t="s">
        <v>909</v>
      </c>
      <c r="D278" s="298">
        <v>807</v>
      </c>
      <c r="E278" s="298"/>
      <c r="F278" s="196" t="s">
        <v>3</v>
      </c>
      <c r="G278" s="196" t="s">
        <v>1169</v>
      </c>
      <c r="H278" s="196" t="s">
        <v>249</v>
      </c>
      <c r="I278" s="196" t="s">
        <v>248</v>
      </c>
      <c r="J278" s="196" t="s">
        <v>252</v>
      </c>
      <c r="K278" s="293" t="s">
        <v>403</v>
      </c>
      <c r="L278" s="218"/>
      <c r="M278" s="294"/>
      <c r="N278" s="295"/>
      <c r="O278" s="296"/>
      <c r="P278" s="197" t="s">
        <v>73</v>
      </c>
      <c r="Q278" s="220">
        <v>25</v>
      </c>
      <c r="R278" s="223">
        <v>87</v>
      </c>
      <c r="S278" s="288">
        <v>84</v>
      </c>
      <c r="T278" s="288">
        <v>79</v>
      </c>
      <c r="U278" s="288">
        <v>75</v>
      </c>
      <c r="V278" s="5"/>
      <c r="W278" s="224">
        <f t="shared" si="13"/>
        <v>0</v>
      </c>
      <c r="X278" s="264">
        <f t="shared" si="14"/>
        <v>0</v>
      </c>
      <c r="Y278" s="198" t="s">
        <v>1172</v>
      </c>
      <c r="Z278" s="199"/>
      <c r="AA278" s="200"/>
      <c r="AB278" s="200"/>
      <c r="AC278" s="169" t="str">
        <f t="shared" si="15"/>
        <v/>
      </c>
    </row>
    <row r="279" spans="2:29" s="170" customFormat="1">
      <c r="B279" s="247"/>
      <c r="C279" s="196" t="s">
        <v>910</v>
      </c>
      <c r="D279" s="298">
        <v>750</v>
      </c>
      <c r="E279" s="298"/>
      <c r="F279" s="196" t="s">
        <v>3</v>
      </c>
      <c r="G279" s="196" t="s">
        <v>1169</v>
      </c>
      <c r="H279" s="196" t="s">
        <v>249</v>
      </c>
      <c r="I279" s="196" t="s">
        <v>248</v>
      </c>
      <c r="J279" s="196" t="s">
        <v>465</v>
      </c>
      <c r="K279" s="293" t="s">
        <v>403</v>
      </c>
      <c r="L279" s="218"/>
      <c r="M279" s="294"/>
      <c r="N279" s="295"/>
      <c r="O279" s="296"/>
      <c r="P279" s="197" t="s">
        <v>73</v>
      </c>
      <c r="Q279" s="220">
        <v>25</v>
      </c>
      <c r="R279" s="223">
        <v>87</v>
      </c>
      <c r="S279" s="288">
        <v>84</v>
      </c>
      <c r="T279" s="288">
        <v>79</v>
      </c>
      <c r="U279" s="288">
        <v>75</v>
      </c>
      <c r="V279" s="5"/>
      <c r="W279" s="224">
        <f t="shared" si="13"/>
        <v>0</v>
      </c>
      <c r="X279" s="264">
        <f t="shared" si="14"/>
        <v>0</v>
      </c>
      <c r="Y279" s="198" t="s">
        <v>1172</v>
      </c>
      <c r="Z279" s="199"/>
      <c r="AA279" s="200"/>
      <c r="AB279" s="200"/>
      <c r="AC279" s="169" t="str">
        <f t="shared" si="15"/>
        <v/>
      </c>
    </row>
    <row r="280" spans="2:29" s="170" customFormat="1">
      <c r="B280" s="247"/>
      <c r="C280" s="196" t="s">
        <v>911</v>
      </c>
      <c r="D280" s="298">
        <v>1245</v>
      </c>
      <c r="E280" s="298"/>
      <c r="F280" s="196" t="s">
        <v>3</v>
      </c>
      <c r="G280" s="196" t="s">
        <v>1169</v>
      </c>
      <c r="H280" s="196" t="s">
        <v>249</v>
      </c>
      <c r="I280" s="196" t="s">
        <v>248</v>
      </c>
      <c r="J280" s="196" t="s">
        <v>466</v>
      </c>
      <c r="K280" s="293" t="s">
        <v>403</v>
      </c>
      <c r="L280" s="218"/>
      <c r="M280" s="294"/>
      <c r="N280" s="295"/>
      <c r="O280" s="296"/>
      <c r="P280" s="197" t="s">
        <v>73</v>
      </c>
      <c r="Q280" s="220">
        <v>25</v>
      </c>
      <c r="R280" s="223">
        <v>170</v>
      </c>
      <c r="S280" s="288">
        <v>164</v>
      </c>
      <c r="T280" s="288">
        <v>154</v>
      </c>
      <c r="U280" s="288">
        <v>145</v>
      </c>
      <c r="V280" s="5"/>
      <c r="W280" s="224">
        <f t="shared" si="13"/>
        <v>0</v>
      </c>
      <c r="X280" s="264">
        <f t="shared" si="14"/>
        <v>0</v>
      </c>
      <c r="Y280" s="198" t="s">
        <v>1172</v>
      </c>
      <c r="Z280" s="199"/>
      <c r="AA280" s="200"/>
      <c r="AB280" s="200"/>
      <c r="AC280" s="169" t="str">
        <f t="shared" si="15"/>
        <v/>
      </c>
    </row>
    <row r="281" spans="2:29" s="170" customFormat="1">
      <c r="B281" s="247"/>
      <c r="C281" s="196" t="s">
        <v>912</v>
      </c>
      <c r="D281" s="298">
        <v>180</v>
      </c>
      <c r="E281" s="298"/>
      <c r="F281" s="196" t="s">
        <v>3</v>
      </c>
      <c r="G281" s="196" t="s">
        <v>1169</v>
      </c>
      <c r="H281" s="196" t="s">
        <v>249</v>
      </c>
      <c r="I281" s="196" t="s">
        <v>248</v>
      </c>
      <c r="J281" s="196" t="s">
        <v>305</v>
      </c>
      <c r="K281" s="293" t="s">
        <v>403</v>
      </c>
      <c r="L281" s="218"/>
      <c r="M281" s="294"/>
      <c r="N281" s="295"/>
      <c r="O281" s="296"/>
      <c r="P281" s="197" t="s">
        <v>73</v>
      </c>
      <c r="Q281" s="220">
        <v>25</v>
      </c>
      <c r="R281" s="223">
        <v>87</v>
      </c>
      <c r="S281" s="288">
        <v>84</v>
      </c>
      <c r="T281" s="288">
        <v>79</v>
      </c>
      <c r="U281" s="288">
        <v>75</v>
      </c>
      <c r="V281" s="5"/>
      <c r="W281" s="224">
        <f t="shared" si="13"/>
        <v>0</v>
      </c>
      <c r="X281" s="264">
        <f t="shared" si="14"/>
        <v>0</v>
      </c>
      <c r="Y281" s="198" t="s">
        <v>1172</v>
      </c>
      <c r="Z281" s="199"/>
      <c r="AA281" s="200"/>
      <c r="AB281" s="200"/>
      <c r="AC281" s="169" t="str">
        <f t="shared" si="15"/>
        <v/>
      </c>
    </row>
    <row r="282" spans="2:29" s="170" customFormat="1">
      <c r="B282" s="247"/>
      <c r="C282" s="196" t="s">
        <v>913</v>
      </c>
      <c r="D282" s="298">
        <v>234</v>
      </c>
      <c r="E282" s="298"/>
      <c r="F282" s="196" t="s">
        <v>3</v>
      </c>
      <c r="G282" s="196" t="s">
        <v>1169</v>
      </c>
      <c r="H282" s="196" t="s">
        <v>249</v>
      </c>
      <c r="I282" s="196" t="s">
        <v>248</v>
      </c>
      <c r="J282" s="196" t="s">
        <v>253</v>
      </c>
      <c r="K282" s="293" t="s">
        <v>403</v>
      </c>
      <c r="L282" s="218"/>
      <c r="M282" s="294"/>
      <c r="N282" s="295"/>
      <c r="O282" s="296"/>
      <c r="P282" s="197" t="s">
        <v>73</v>
      </c>
      <c r="Q282" s="220">
        <v>25</v>
      </c>
      <c r="R282" s="223">
        <v>170</v>
      </c>
      <c r="S282" s="288">
        <v>164</v>
      </c>
      <c r="T282" s="288">
        <v>154</v>
      </c>
      <c r="U282" s="288">
        <v>145</v>
      </c>
      <c r="V282" s="5"/>
      <c r="W282" s="224">
        <f t="shared" si="13"/>
        <v>0</v>
      </c>
      <c r="X282" s="264">
        <f t="shared" si="14"/>
        <v>0</v>
      </c>
      <c r="Y282" s="198" t="s">
        <v>1172</v>
      </c>
      <c r="Z282" s="199"/>
      <c r="AA282" s="200"/>
      <c r="AB282" s="200"/>
      <c r="AC282" s="169" t="str">
        <f t="shared" si="15"/>
        <v/>
      </c>
    </row>
    <row r="283" spans="2:29" s="170" customFormat="1">
      <c r="B283" s="247"/>
      <c r="C283" s="196" t="s">
        <v>914</v>
      </c>
      <c r="D283" s="298">
        <v>333</v>
      </c>
      <c r="E283" s="298"/>
      <c r="F283" s="196" t="s">
        <v>3</v>
      </c>
      <c r="G283" s="196" t="s">
        <v>1169</v>
      </c>
      <c r="H283" s="196" t="s">
        <v>249</v>
      </c>
      <c r="I283" s="196" t="s">
        <v>248</v>
      </c>
      <c r="J283" s="196" t="s">
        <v>254</v>
      </c>
      <c r="K283" s="293" t="s">
        <v>403</v>
      </c>
      <c r="L283" s="218"/>
      <c r="M283" s="294"/>
      <c r="N283" s="295"/>
      <c r="O283" s="296"/>
      <c r="P283" s="197" t="s">
        <v>73</v>
      </c>
      <c r="Q283" s="220">
        <v>25</v>
      </c>
      <c r="R283" s="223">
        <v>87</v>
      </c>
      <c r="S283" s="288">
        <v>84</v>
      </c>
      <c r="T283" s="288">
        <v>79</v>
      </c>
      <c r="U283" s="288">
        <v>75</v>
      </c>
      <c r="V283" s="5"/>
      <c r="W283" s="224">
        <f t="shared" si="13"/>
        <v>0</v>
      </c>
      <c r="X283" s="264">
        <f t="shared" si="14"/>
        <v>0</v>
      </c>
      <c r="Y283" s="198" t="s">
        <v>1172</v>
      </c>
      <c r="Z283" s="199"/>
      <c r="AA283" s="200"/>
      <c r="AB283" s="200"/>
      <c r="AC283" s="169" t="str">
        <f t="shared" si="15"/>
        <v/>
      </c>
    </row>
    <row r="284" spans="2:29" s="170" customFormat="1">
      <c r="B284" s="247"/>
      <c r="C284" s="196" t="s">
        <v>915</v>
      </c>
      <c r="D284" s="298">
        <v>390</v>
      </c>
      <c r="E284" s="298"/>
      <c r="F284" s="196" t="s">
        <v>3</v>
      </c>
      <c r="G284" s="196" t="s">
        <v>1169</v>
      </c>
      <c r="H284" s="196" t="s">
        <v>249</v>
      </c>
      <c r="I284" s="196" t="s">
        <v>248</v>
      </c>
      <c r="J284" s="196" t="s">
        <v>467</v>
      </c>
      <c r="K284" s="293" t="s">
        <v>403</v>
      </c>
      <c r="L284" s="218"/>
      <c r="M284" s="294"/>
      <c r="N284" s="295"/>
      <c r="O284" s="296"/>
      <c r="P284" s="197" t="s">
        <v>73</v>
      </c>
      <c r="Q284" s="220">
        <v>25</v>
      </c>
      <c r="R284" s="223">
        <v>87</v>
      </c>
      <c r="S284" s="288">
        <v>84</v>
      </c>
      <c r="T284" s="288">
        <v>79</v>
      </c>
      <c r="U284" s="288">
        <v>75</v>
      </c>
      <c r="V284" s="5"/>
      <c r="W284" s="224">
        <f t="shared" si="13"/>
        <v>0</v>
      </c>
      <c r="X284" s="264">
        <f t="shared" si="14"/>
        <v>0</v>
      </c>
      <c r="Y284" s="198" t="s">
        <v>1172</v>
      </c>
      <c r="Z284" s="199"/>
      <c r="AA284" s="200"/>
      <c r="AB284" s="200"/>
      <c r="AC284" s="169" t="str">
        <f t="shared" si="15"/>
        <v/>
      </c>
    </row>
    <row r="285" spans="2:29" s="170" customFormat="1">
      <c r="B285" s="247"/>
      <c r="C285" s="196" t="s">
        <v>916</v>
      </c>
      <c r="D285" s="298">
        <v>159</v>
      </c>
      <c r="E285" s="298"/>
      <c r="F285" s="196" t="s">
        <v>3</v>
      </c>
      <c r="G285" s="196" t="s">
        <v>1169</v>
      </c>
      <c r="H285" s="196" t="s">
        <v>249</v>
      </c>
      <c r="I285" s="196" t="s">
        <v>248</v>
      </c>
      <c r="J285" s="196" t="s">
        <v>468</v>
      </c>
      <c r="K285" s="293" t="s">
        <v>403</v>
      </c>
      <c r="L285" s="218"/>
      <c r="M285" s="294"/>
      <c r="N285" s="295"/>
      <c r="O285" s="296"/>
      <c r="P285" s="197" t="s">
        <v>73</v>
      </c>
      <c r="Q285" s="220">
        <v>25</v>
      </c>
      <c r="R285" s="223">
        <v>170</v>
      </c>
      <c r="S285" s="288">
        <v>164</v>
      </c>
      <c r="T285" s="288">
        <v>154</v>
      </c>
      <c r="U285" s="288">
        <v>145</v>
      </c>
      <c r="V285" s="5"/>
      <c r="W285" s="224">
        <f t="shared" si="13"/>
        <v>0</v>
      </c>
      <c r="X285" s="264">
        <f t="shared" si="14"/>
        <v>0</v>
      </c>
      <c r="Y285" s="198" t="s">
        <v>1172</v>
      </c>
      <c r="Z285" s="199"/>
      <c r="AA285" s="200"/>
      <c r="AB285" s="200"/>
      <c r="AC285" s="169" t="str">
        <f t="shared" si="15"/>
        <v/>
      </c>
    </row>
    <row r="286" spans="2:29" s="170" customFormat="1">
      <c r="B286" s="247"/>
      <c r="C286" s="196" t="s">
        <v>917</v>
      </c>
      <c r="D286" s="298">
        <v>408</v>
      </c>
      <c r="E286" s="298"/>
      <c r="F286" s="196" t="s">
        <v>3</v>
      </c>
      <c r="G286" s="196" t="s">
        <v>1169</v>
      </c>
      <c r="H286" s="196" t="s">
        <v>249</v>
      </c>
      <c r="I286" s="196" t="s">
        <v>248</v>
      </c>
      <c r="J286" s="196" t="s">
        <v>712</v>
      </c>
      <c r="K286" s="293" t="s">
        <v>403</v>
      </c>
      <c r="L286" s="218"/>
      <c r="M286" s="294"/>
      <c r="N286" s="295"/>
      <c r="O286" s="296"/>
      <c r="P286" s="197" t="s">
        <v>73</v>
      </c>
      <c r="Q286" s="220">
        <v>25</v>
      </c>
      <c r="R286" s="223">
        <v>87</v>
      </c>
      <c r="S286" s="288">
        <v>84</v>
      </c>
      <c r="T286" s="288">
        <v>79</v>
      </c>
      <c r="U286" s="288">
        <v>75</v>
      </c>
      <c r="V286" s="5"/>
      <c r="W286" s="224">
        <f t="shared" si="13"/>
        <v>0</v>
      </c>
      <c r="X286" s="264">
        <f t="shared" si="14"/>
        <v>0</v>
      </c>
      <c r="Y286" s="198" t="s">
        <v>1172</v>
      </c>
      <c r="Z286" s="199"/>
      <c r="AA286" s="200"/>
      <c r="AB286" s="200"/>
      <c r="AC286" s="169" t="str">
        <f t="shared" si="15"/>
        <v/>
      </c>
    </row>
    <row r="287" spans="2:29" s="170" customFormat="1">
      <c r="B287" s="247"/>
      <c r="C287" s="196" t="s">
        <v>918</v>
      </c>
      <c r="D287" s="298">
        <v>387</v>
      </c>
      <c r="E287" s="298"/>
      <c r="F287" s="196" t="s">
        <v>3</v>
      </c>
      <c r="G287" s="196" t="s">
        <v>1169</v>
      </c>
      <c r="H287" s="196" t="s">
        <v>249</v>
      </c>
      <c r="I287" s="196" t="s">
        <v>248</v>
      </c>
      <c r="J287" s="196" t="s">
        <v>469</v>
      </c>
      <c r="K287" s="293" t="s">
        <v>403</v>
      </c>
      <c r="L287" s="218"/>
      <c r="M287" s="294"/>
      <c r="N287" s="295"/>
      <c r="O287" s="296"/>
      <c r="P287" s="197" t="s">
        <v>73</v>
      </c>
      <c r="Q287" s="220">
        <v>25</v>
      </c>
      <c r="R287" s="223">
        <v>87</v>
      </c>
      <c r="S287" s="288">
        <v>84</v>
      </c>
      <c r="T287" s="288">
        <v>79</v>
      </c>
      <c r="U287" s="288">
        <v>75</v>
      </c>
      <c r="V287" s="5"/>
      <c r="W287" s="224">
        <f t="shared" si="13"/>
        <v>0</v>
      </c>
      <c r="X287" s="264">
        <f t="shared" si="14"/>
        <v>0</v>
      </c>
      <c r="Y287" s="198" t="s">
        <v>1172</v>
      </c>
      <c r="Z287" s="199"/>
      <c r="AA287" s="200"/>
      <c r="AB287" s="200"/>
      <c r="AC287" s="169" t="str">
        <f t="shared" si="15"/>
        <v/>
      </c>
    </row>
    <row r="288" spans="2:29" s="170" customFormat="1">
      <c r="B288" s="247"/>
      <c r="C288" s="196" t="s">
        <v>919</v>
      </c>
      <c r="D288" s="298">
        <v>27</v>
      </c>
      <c r="E288" s="298"/>
      <c r="F288" s="196" t="s">
        <v>3</v>
      </c>
      <c r="G288" s="196" t="s">
        <v>1169</v>
      </c>
      <c r="H288" s="196" t="s">
        <v>249</v>
      </c>
      <c r="I288" s="196" t="s">
        <v>248</v>
      </c>
      <c r="J288" s="196" t="s">
        <v>470</v>
      </c>
      <c r="K288" s="293" t="s">
        <v>403</v>
      </c>
      <c r="L288" s="218"/>
      <c r="M288" s="294"/>
      <c r="N288" s="295"/>
      <c r="O288" s="296"/>
      <c r="P288" s="197" t="s">
        <v>73</v>
      </c>
      <c r="Q288" s="220">
        <v>25</v>
      </c>
      <c r="R288" s="223">
        <v>170</v>
      </c>
      <c r="S288" s="288">
        <v>164</v>
      </c>
      <c r="T288" s="288">
        <v>154</v>
      </c>
      <c r="U288" s="288">
        <v>145</v>
      </c>
      <c r="V288" s="5"/>
      <c r="W288" s="224">
        <f t="shared" si="13"/>
        <v>0</v>
      </c>
      <c r="X288" s="264">
        <f t="shared" si="14"/>
        <v>0</v>
      </c>
      <c r="Y288" s="198" t="s">
        <v>1172</v>
      </c>
      <c r="Z288" s="199"/>
      <c r="AA288" s="200"/>
      <c r="AB288" s="200"/>
      <c r="AC288" s="169" t="str">
        <f t="shared" si="15"/>
        <v/>
      </c>
    </row>
    <row r="289" spans="2:29" s="170" customFormat="1">
      <c r="B289" s="247"/>
      <c r="C289" s="196" t="s">
        <v>920</v>
      </c>
      <c r="D289" s="298">
        <v>75</v>
      </c>
      <c r="E289" s="298"/>
      <c r="F289" s="196" t="s">
        <v>3</v>
      </c>
      <c r="G289" s="196" t="s">
        <v>1169</v>
      </c>
      <c r="H289" s="196" t="s">
        <v>249</v>
      </c>
      <c r="I289" s="196" t="s">
        <v>248</v>
      </c>
      <c r="J289" s="196" t="s">
        <v>713</v>
      </c>
      <c r="K289" s="293" t="s">
        <v>403</v>
      </c>
      <c r="L289" s="218"/>
      <c r="M289" s="294"/>
      <c r="N289" s="295"/>
      <c r="O289" s="296"/>
      <c r="P289" s="197" t="s">
        <v>73</v>
      </c>
      <c r="Q289" s="220">
        <v>25</v>
      </c>
      <c r="R289" s="223">
        <v>170</v>
      </c>
      <c r="S289" s="288">
        <v>164</v>
      </c>
      <c r="T289" s="288">
        <v>154</v>
      </c>
      <c r="U289" s="288">
        <v>145</v>
      </c>
      <c r="V289" s="5"/>
      <c r="W289" s="224">
        <f t="shared" si="13"/>
        <v>0</v>
      </c>
      <c r="X289" s="264">
        <f t="shared" si="14"/>
        <v>0</v>
      </c>
      <c r="Y289" s="198" t="s">
        <v>1172</v>
      </c>
      <c r="Z289" s="199"/>
      <c r="AA289" s="200"/>
      <c r="AB289" s="200"/>
      <c r="AC289" s="169" t="str">
        <f t="shared" si="15"/>
        <v/>
      </c>
    </row>
    <row r="290" spans="2:29" s="170" customFormat="1">
      <c r="B290" s="247"/>
      <c r="C290" s="196" t="s">
        <v>921</v>
      </c>
      <c r="D290" s="298">
        <v>1230</v>
      </c>
      <c r="E290" s="298"/>
      <c r="F290" s="196" t="s">
        <v>3</v>
      </c>
      <c r="G290" s="196" t="s">
        <v>1169</v>
      </c>
      <c r="H290" s="196" t="s">
        <v>714</v>
      </c>
      <c r="I290" s="196" t="s">
        <v>255</v>
      </c>
      <c r="J290" s="196"/>
      <c r="K290" s="293" t="s">
        <v>403</v>
      </c>
      <c r="L290" s="218"/>
      <c r="M290" s="294"/>
      <c r="N290" s="295"/>
      <c r="O290" s="296"/>
      <c r="P290" s="197" t="s">
        <v>73</v>
      </c>
      <c r="Q290" s="220">
        <v>25</v>
      </c>
      <c r="R290" s="223">
        <v>87</v>
      </c>
      <c r="S290" s="288">
        <v>84</v>
      </c>
      <c r="T290" s="288">
        <v>79</v>
      </c>
      <c r="U290" s="288">
        <v>75</v>
      </c>
      <c r="V290" s="5"/>
      <c r="W290" s="224">
        <f t="shared" si="13"/>
        <v>0</v>
      </c>
      <c r="X290" s="264">
        <f t="shared" si="14"/>
        <v>0</v>
      </c>
      <c r="Y290" s="198" t="s">
        <v>1172</v>
      </c>
      <c r="Z290" s="199"/>
      <c r="AA290" s="200"/>
      <c r="AB290" s="200"/>
      <c r="AC290" s="169" t="str">
        <f t="shared" si="15"/>
        <v/>
      </c>
    </row>
    <row r="291" spans="2:29" s="170" customFormat="1">
      <c r="B291" s="247"/>
      <c r="C291" s="196" t="s">
        <v>922</v>
      </c>
      <c r="D291" s="298">
        <v>1776</v>
      </c>
      <c r="E291" s="298"/>
      <c r="F291" s="196" t="s">
        <v>3</v>
      </c>
      <c r="G291" s="196" t="s">
        <v>1169</v>
      </c>
      <c r="H291" s="196" t="s">
        <v>302</v>
      </c>
      <c r="I291" s="196" t="s">
        <v>715</v>
      </c>
      <c r="J291" s="196" t="s">
        <v>251</v>
      </c>
      <c r="K291" s="293" t="s">
        <v>403</v>
      </c>
      <c r="L291" s="218"/>
      <c r="M291" s="294"/>
      <c r="N291" s="295"/>
      <c r="O291" s="296"/>
      <c r="P291" s="197" t="s">
        <v>73</v>
      </c>
      <c r="Q291" s="220">
        <v>25</v>
      </c>
      <c r="R291" s="223">
        <v>87</v>
      </c>
      <c r="S291" s="288">
        <v>84</v>
      </c>
      <c r="T291" s="288">
        <v>79</v>
      </c>
      <c r="U291" s="288">
        <v>75</v>
      </c>
      <c r="V291" s="5"/>
      <c r="W291" s="224">
        <f t="shared" si="13"/>
        <v>0</v>
      </c>
      <c r="X291" s="264">
        <f t="shared" si="14"/>
        <v>0</v>
      </c>
      <c r="Y291" s="198" t="s">
        <v>1172</v>
      </c>
      <c r="Z291" s="199"/>
      <c r="AA291" s="200"/>
      <c r="AB291" s="200"/>
      <c r="AC291" s="169" t="str">
        <f t="shared" si="15"/>
        <v/>
      </c>
    </row>
    <row r="292" spans="2:29" s="170" customFormat="1">
      <c r="B292" s="247"/>
      <c r="C292" s="196" t="s">
        <v>425</v>
      </c>
      <c r="D292" s="298">
        <v>675</v>
      </c>
      <c r="E292" s="298"/>
      <c r="F292" s="196" t="s">
        <v>3</v>
      </c>
      <c r="G292" s="196" t="s">
        <v>1169</v>
      </c>
      <c r="H292" s="196" t="s">
        <v>302</v>
      </c>
      <c r="I292" s="196" t="s">
        <v>715</v>
      </c>
      <c r="J292" s="196" t="s">
        <v>471</v>
      </c>
      <c r="K292" s="293" t="s">
        <v>403</v>
      </c>
      <c r="L292" s="218"/>
      <c r="M292" s="294"/>
      <c r="N292" s="295"/>
      <c r="O292" s="296"/>
      <c r="P292" s="197" t="s">
        <v>73</v>
      </c>
      <c r="Q292" s="220">
        <v>25</v>
      </c>
      <c r="R292" s="223">
        <v>174</v>
      </c>
      <c r="S292" s="288">
        <v>168</v>
      </c>
      <c r="T292" s="288">
        <v>158</v>
      </c>
      <c r="U292" s="288">
        <v>149</v>
      </c>
      <c r="V292" s="5"/>
      <c r="W292" s="224">
        <f t="shared" si="13"/>
        <v>0</v>
      </c>
      <c r="X292" s="264">
        <f t="shared" si="14"/>
        <v>0</v>
      </c>
      <c r="Y292" s="198" t="s">
        <v>1172</v>
      </c>
      <c r="Z292" s="199"/>
      <c r="AA292" s="200"/>
      <c r="AB292" s="200"/>
      <c r="AC292" s="169" t="str">
        <f t="shared" si="15"/>
        <v/>
      </c>
    </row>
    <row r="293" spans="2:29" s="170" customFormat="1">
      <c r="B293" s="247"/>
      <c r="C293" s="196" t="s">
        <v>923</v>
      </c>
      <c r="D293" s="298">
        <v>258</v>
      </c>
      <c r="E293" s="298"/>
      <c r="F293" s="196" t="s">
        <v>3</v>
      </c>
      <c r="G293" s="196" t="s">
        <v>1169</v>
      </c>
      <c r="H293" s="196" t="s">
        <v>302</v>
      </c>
      <c r="I293" s="196" t="s">
        <v>715</v>
      </c>
      <c r="J293" s="196" t="s">
        <v>461</v>
      </c>
      <c r="K293" s="293" t="s">
        <v>403</v>
      </c>
      <c r="L293" s="218"/>
      <c r="M293" s="294"/>
      <c r="N293" s="295"/>
      <c r="O293" s="296"/>
      <c r="P293" s="197" t="s">
        <v>73</v>
      </c>
      <c r="Q293" s="220">
        <v>25</v>
      </c>
      <c r="R293" s="223">
        <v>170</v>
      </c>
      <c r="S293" s="288">
        <v>164</v>
      </c>
      <c r="T293" s="288">
        <v>154</v>
      </c>
      <c r="U293" s="288">
        <v>145</v>
      </c>
      <c r="V293" s="5"/>
      <c r="W293" s="224">
        <f t="shared" si="13"/>
        <v>0</v>
      </c>
      <c r="X293" s="264">
        <f t="shared" si="14"/>
        <v>0</v>
      </c>
      <c r="Y293" s="198" t="s">
        <v>1172</v>
      </c>
      <c r="Z293" s="199"/>
      <c r="AA293" s="200"/>
      <c r="AB293" s="200"/>
      <c r="AC293" s="169" t="str">
        <f t="shared" si="15"/>
        <v/>
      </c>
    </row>
    <row r="294" spans="2:29" s="170" customFormat="1">
      <c r="B294" s="247"/>
      <c r="C294" s="196" t="s">
        <v>924</v>
      </c>
      <c r="D294" s="298">
        <v>1446</v>
      </c>
      <c r="E294" s="298"/>
      <c r="F294" s="196" t="s">
        <v>3</v>
      </c>
      <c r="G294" s="196" t="s">
        <v>1169</v>
      </c>
      <c r="H294" s="196" t="s">
        <v>257</v>
      </c>
      <c r="I294" s="196" t="s">
        <v>256</v>
      </c>
      <c r="J294" s="196"/>
      <c r="K294" s="293" t="s">
        <v>403</v>
      </c>
      <c r="L294" s="218"/>
      <c r="M294" s="294"/>
      <c r="N294" s="295"/>
      <c r="O294" s="296"/>
      <c r="P294" s="197" t="s">
        <v>73</v>
      </c>
      <c r="Q294" s="220">
        <v>25</v>
      </c>
      <c r="R294" s="223">
        <v>87</v>
      </c>
      <c r="S294" s="288">
        <v>84</v>
      </c>
      <c r="T294" s="288">
        <v>79</v>
      </c>
      <c r="U294" s="288">
        <v>75</v>
      </c>
      <c r="V294" s="5"/>
      <c r="W294" s="224">
        <f t="shared" si="13"/>
        <v>0</v>
      </c>
      <c r="X294" s="264">
        <f t="shared" si="14"/>
        <v>0</v>
      </c>
      <c r="Y294" s="198" t="s">
        <v>1172</v>
      </c>
      <c r="Z294" s="199"/>
      <c r="AA294" s="200"/>
      <c r="AB294" s="200"/>
      <c r="AC294" s="169" t="str">
        <f t="shared" si="15"/>
        <v/>
      </c>
    </row>
    <row r="295" spans="2:29" s="170" customFormat="1">
      <c r="B295" s="247"/>
      <c r="C295" s="196" t="s">
        <v>426</v>
      </c>
      <c r="D295" s="298">
        <v>567</v>
      </c>
      <c r="E295" s="298"/>
      <c r="F295" s="196" t="s">
        <v>3</v>
      </c>
      <c r="G295" s="196" t="s">
        <v>1169</v>
      </c>
      <c r="H295" s="196" t="s">
        <v>257</v>
      </c>
      <c r="I295" s="196" t="s">
        <v>256</v>
      </c>
      <c r="J295" s="196" t="s">
        <v>258</v>
      </c>
      <c r="K295" s="293" t="s">
        <v>403</v>
      </c>
      <c r="L295" s="218"/>
      <c r="M295" s="294"/>
      <c r="N295" s="295"/>
      <c r="O295" s="296"/>
      <c r="P295" s="197" t="s">
        <v>73</v>
      </c>
      <c r="Q295" s="220">
        <v>25</v>
      </c>
      <c r="R295" s="223">
        <v>87</v>
      </c>
      <c r="S295" s="288">
        <v>84</v>
      </c>
      <c r="T295" s="288">
        <v>79</v>
      </c>
      <c r="U295" s="288">
        <v>75</v>
      </c>
      <c r="V295" s="5"/>
      <c r="W295" s="224">
        <f t="shared" si="13"/>
        <v>0</v>
      </c>
      <c r="X295" s="264">
        <f t="shared" si="14"/>
        <v>0</v>
      </c>
      <c r="Y295" s="198" t="s">
        <v>1172</v>
      </c>
      <c r="Z295" s="199"/>
      <c r="AA295" s="200"/>
      <c r="AB295" s="200"/>
      <c r="AC295" s="169" t="str">
        <f t="shared" si="15"/>
        <v/>
      </c>
    </row>
    <row r="296" spans="2:29" s="170" customFormat="1">
      <c r="B296" s="247"/>
      <c r="C296" s="196" t="s">
        <v>925</v>
      </c>
      <c r="D296" s="298">
        <v>162</v>
      </c>
      <c r="E296" s="298"/>
      <c r="F296" s="196" t="s">
        <v>3</v>
      </c>
      <c r="G296" s="196" t="s">
        <v>1169</v>
      </c>
      <c r="H296" s="196" t="s">
        <v>260</v>
      </c>
      <c r="I296" s="196" t="s">
        <v>259</v>
      </c>
      <c r="J296" s="196" t="s">
        <v>716</v>
      </c>
      <c r="K296" s="293" t="s">
        <v>403</v>
      </c>
      <c r="L296" s="218"/>
      <c r="M296" s="294"/>
      <c r="N296" s="295"/>
      <c r="O296" s="296"/>
      <c r="P296" s="197" t="s">
        <v>73</v>
      </c>
      <c r="Q296" s="220">
        <v>25</v>
      </c>
      <c r="R296" s="223">
        <v>87</v>
      </c>
      <c r="S296" s="288">
        <v>84</v>
      </c>
      <c r="T296" s="288">
        <v>79</v>
      </c>
      <c r="U296" s="288">
        <v>75</v>
      </c>
      <c r="V296" s="5"/>
      <c r="W296" s="224">
        <f t="shared" ref="W296:W349" si="16">R296*V296</f>
        <v>0</v>
      </c>
      <c r="X296" s="264">
        <f t="shared" ref="X296:X349" si="17">IF(S296&lt;&gt;"",IF(AND($W$22&gt;=200000,V296&gt;=20),V296*U296,IF(AND($W$22&gt;=200000,V296&lt;20),V296*T296,IF(AND($W$22&lt;200000,V296&gt;=20),V296*S296,V296*R296))),IF($W$22&gt;=200000,V296*T296,V296*R296))</f>
        <v>0</v>
      </c>
      <c r="Y296" s="198" t="s">
        <v>1172</v>
      </c>
      <c r="Z296" s="199"/>
      <c r="AA296" s="200"/>
      <c r="AB296" s="200"/>
      <c r="AC296" s="169" t="str">
        <f t="shared" ref="AC296:AC349" si="18">IF(V296/Q296=0,"",IF(MOD(V296,Q296)&gt;0,"ОШИБКА!!! неверная кратность на сорт",""))</f>
        <v/>
      </c>
    </row>
    <row r="297" spans="2:29" s="170" customFormat="1">
      <c r="B297" s="247"/>
      <c r="C297" s="196" t="s">
        <v>926</v>
      </c>
      <c r="D297" s="298">
        <v>180</v>
      </c>
      <c r="E297" s="298"/>
      <c r="F297" s="196" t="s">
        <v>3</v>
      </c>
      <c r="G297" s="196" t="s">
        <v>1169</v>
      </c>
      <c r="H297" s="196" t="s">
        <v>307</v>
      </c>
      <c r="I297" s="196" t="s">
        <v>306</v>
      </c>
      <c r="J297" s="196"/>
      <c r="K297" s="293" t="s">
        <v>403</v>
      </c>
      <c r="L297" s="218"/>
      <c r="M297" s="294"/>
      <c r="N297" s="295"/>
      <c r="O297" s="296"/>
      <c r="P297" s="197" t="s">
        <v>73</v>
      </c>
      <c r="Q297" s="220">
        <v>25</v>
      </c>
      <c r="R297" s="223">
        <v>87</v>
      </c>
      <c r="S297" s="288">
        <v>84</v>
      </c>
      <c r="T297" s="288">
        <v>79</v>
      </c>
      <c r="U297" s="288">
        <v>75</v>
      </c>
      <c r="V297" s="5"/>
      <c r="W297" s="224">
        <f t="shared" si="16"/>
        <v>0</v>
      </c>
      <c r="X297" s="264">
        <f t="shared" si="17"/>
        <v>0</v>
      </c>
      <c r="Y297" s="198" t="s">
        <v>1172</v>
      </c>
      <c r="Z297" s="199"/>
      <c r="AA297" s="200"/>
      <c r="AB297" s="200"/>
      <c r="AC297" s="169" t="str">
        <f t="shared" si="18"/>
        <v/>
      </c>
    </row>
    <row r="298" spans="2:29" s="170" customFormat="1">
      <c r="B298" s="247"/>
      <c r="C298" s="196" t="s">
        <v>927</v>
      </c>
      <c r="D298" s="298">
        <v>150</v>
      </c>
      <c r="E298" s="298"/>
      <c r="F298" s="196" t="s">
        <v>3</v>
      </c>
      <c r="G298" s="196" t="s">
        <v>1169</v>
      </c>
      <c r="H298" s="196" t="s">
        <v>717</v>
      </c>
      <c r="I298" s="196" t="s">
        <v>718</v>
      </c>
      <c r="J298" s="196" t="s">
        <v>719</v>
      </c>
      <c r="K298" s="293" t="s">
        <v>403</v>
      </c>
      <c r="L298" s="218"/>
      <c r="M298" s="294"/>
      <c r="N298" s="295"/>
      <c r="O298" s="296"/>
      <c r="P298" s="197" t="s">
        <v>73</v>
      </c>
      <c r="Q298" s="220">
        <v>25</v>
      </c>
      <c r="R298" s="223">
        <v>128</v>
      </c>
      <c r="S298" s="288">
        <v>124</v>
      </c>
      <c r="T298" s="288">
        <v>117</v>
      </c>
      <c r="U298" s="288">
        <v>110</v>
      </c>
      <c r="V298" s="5"/>
      <c r="W298" s="224">
        <f t="shared" si="16"/>
        <v>0</v>
      </c>
      <c r="X298" s="264">
        <f t="shared" si="17"/>
        <v>0</v>
      </c>
      <c r="Y298" s="198" t="s">
        <v>1172</v>
      </c>
      <c r="Z298" s="199"/>
      <c r="AA298" s="200"/>
      <c r="AB298" s="200"/>
      <c r="AC298" s="169" t="str">
        <f t="shared" si="18"/>
        <v/>
      </c>
    </row>
    <row r="299" spans="2:29" s="170" customFormat="1">
      <c r="B299" s="247"/>
      <c r="C299" s="196" t="s">
        <v>928</v>
      </c>
      <c r="D299" s="298">
        <v>165</v>
      </c>
      <c r="E299" s="298"/>
      <c r="F299" s="196" t="s">
        <v>3</v>
      </c>
      <c r="G299" s="196" t="s">
        <v>1169</v>
      </c>
      <c r="H299" s="196" t="s">
        <v>262</v>
      </c>
      <c r="I299" s="196" t="s">
        <v>261</v>
      </c>
      <c r="J299" s="196" t="s">
        <v>720</v>
      </c>
      <c r="K299" s="293" t="s">
        <v>403</v>
      </c>
      <c r="L299" s="218"/>
      <c r="M299" s="294"/>
      <c r="N299" s="295"/>
      <c r="O299" s="296"/>
      <c r="P299" s="197" t="s">
        <v>73</v>
      </c>
      <c r="Q299" s="220">
        <v>25</v>
      </c>
      <c r="R299" s="223">
        <v>87</v>
      </c>
      <c r="S299" s="288">
        <v>84</v>
      </c>
      <c r="T299" s="288">
        <v>79</v>
      </c>
      <c r="U299" s="288">
        <v>75</v>
      </c>
      <c r="V299" s="5"/>
      <c r="W299" s="224">
        <f t="shared" si="16"/>
        <v>0</v>
      </c>
      <c r="X299" s="264">
        <f t="shared" si="17"/>
        <v>0</v>
      </c>
      <c r="Y299" s="198" t="s">
        <v>1172</v>
      </c>
      <c r="Z299" s="199"/>
      <c r="AA299" s="200"/>
      <c r="AB299" s="200"/>
      <c r="AC299" s="169" t="str">
        <f t="shared" si="18"/>
        <v/>
      </c>
    </row>
    <row r="300" spans="2:29" s="170" customFormat="1">
      <c r="B300" s="247"/>
      <c r="C300" s="196" t="s">
        <v>929</v>
      </c>
      <c r="D300" s="298">
        <v>2106</v>
      </c>
      <c r="E300" s="298"/>
      <c r="F300" s="196" t="s">
        <v>3</v>
      </c>
      <c r="G300" s="196" t="s">
        <v>1169</v>
      </c>
      <c r="H300" s="196" t="s">
        <v>262</v>
      </c>
      <c r="I300" s="196" t="s">
        <v>261</v>
      </c>
      <c r="J300" s="196" t="s">
        <v>266</v>
      </c>
      <c r="K300" s="293" t="s">
        <v>403</v>
      </c>
      <c r="L300" s="218"/>
      <c r="M300" s="294"/>
      <c r="N300" s="295"/>
      <c r="O300" s="296"/>
      <c r="P300" s="197" t="s">
        <v>73</v>
      </c>
      <c r="Q300" s="220">
        <v>25</v>
      </c>
      <c r="R300" s="223">
        <v>87</v>
      </c>
      <c r="S300" s="288">
        <v>84</v>
      </c>
      <c r="T300" s="288">
        <v>79</v>
      </c>
      <c r="U300" s="288">
        <v>75</v>
      </c>
      <c r="V300" s="5"/>
      <c r="W300" s="224">
        <f t="shared" si="16"/>
        <v>0</v>
      </c>
      <c r="X300" s="264">
        <f t="shared" si="17"/>
        <v>0</v>
      </c>
      <c r="Y300" s="198" t="s">
        <v>1172</v>
      </c>
      <c r="Z300" s="199"/>
      <c r="AA300" s="200"/>
      <c r="AB300" s="200"/>
      <c r="AC300" s="169" t="str">
        <f t="shared" si="18"/>
        <v/>
      </c>
    </row>
    <row r="301" spans="2:29" s="170" customFormat="1">
      <c r="B301" s="247"/>
      <c r="C301" s="196" t="s">
        <v>930</v>
      </c>
      <c r="D301" s="298">
        <v>735</v>
      </c>
      <c r="E301" s="298"/>
      <c r="F301" s="196" t="s">
        <v>3</v>
      </c>
      <c r="G301" s="196" t="s">
        <v>1169</v>
      </c>
      <c r="H301" s="196" t="s">
        <v>262</v>
      </c>
      <c r="I301" s="196" t="s">
        <v>261</v>
      </c>
      <c r="J301" s="196" t="s">
        <v>721</v>
      </c>
      <c r="K301" s="293" t="s">
        <v>403</v>
      </c>
      <c r="L301" s="218"/>
      <c r="M301" s="294"/>
      <c r="N301" s="295"/>
      <c r="O301" s="296"/>
      <c r="P301" s="197" t="s">
        <v>73</v>
      </c>
      <c r="Q301" s="220">
        <v>25</v>
      </c>
      <c r="R301" s="223">
        <v>87</v>
      </c>
      <c r="S301" s="288">
        <v>84</v>
      </c>
      <c r="T301" s="288">
        <v>79</v>
      </c>
      <c r="U301" s="288">
        <v>75</v>
      </c>
      <c r="V301" s="5"/>
      <c r="W301" s="224">
        <f t="shared" si="16"/>
        <v>0</v>
      </c>
      <c r="X301" s="264">
        <f t="shared" si="17"/>
        <v>0</v>
      </c>
      <c r="Y301" s="198" t="s">
        <v>1172</v>
      </c>
      <c r="Z301" s="199"/>
      <c r="AA301" s="200"/>
      <c r="AB301" s="200"/>
      <c r="AC301" s="169" t="str">
        <f t="shared" si="18"/>
        <v/>
      </c>
    </row>
    <row r="302" spans="2:29" s="170" customFormat="1">
      <c r="B302" s="247"/>
      <c r="C302" s="196" t="s">
        <v>931</v>
      </c>
      <c r="D302" s="298">
        <v>708</v>
      </c>
      <c r="E302" s="298"/>
      <c r="F302" s="196" t="s">
        <v>3</v>
      </c>
      <c r="G302" s="196" t="s">
        <v>1169</v>
      </c>
      <c r="H302" s="196" t="s">
        <v>262</v>
      </c>
      <c r="I302" s="196" t="s">
        <v>261</v>
      </c>
      <c r="J302" s="196" t="s">
        <v>722</v>
      </c>
      <c r="K302" s="293" t="s">
        <v>403</v>
      </c>
      <c r="L302" s="218"/>
      <c r="M302" s="294"/>
      <c r="N302" s="295"/>
      <c r="O302" s="296"/>
      <c r="P302" s="197" t="s">
        <v>73</v>
      </c>
      <c r="Q302" s="220">
        <v>25</v>
      </c>
      <c r="R302" s="223">
        <v>170</v>
      </c>
      <c r="S302" s="288">
        <v>164</v>
      </c>
      <c r="T302" s="288">
        <v>154</v>
      </c>
      <c r="U302" s="288">
        <v>145</v>
      </c>
      <c r="V302" s="5"/>
      <c r="W302" s="224">
        <f t="shared" si="16"/>
        <v>0</v>
      </c>
      <c r="X302" s="264">
        <f t="shared" si="17"/>
        <v>0</v>
      </c>
      <c r="Y302" s="198" t="s">
        <v>1172</v>
      </c>
      <c r="Z302" s="199"/>
      <c r="AA302" s="200"/>
      <c r="AB302" s="200"/>
      <c r="AC302" s="169" t="str">
        <f t="shared" si="18"/>
        <v/>
      </c>
    </row>
    <row r="303" spans="2:29" s="170" customFormat="1">
      <c r="B303" s="247"/>
      <c r="C303" s="196" t="s">
        <v>932</v>
      </c>
      <c r="D303" s="298">
        <v>1059</v>
      </c>
      <c r="E303" s="298"/>
      <c r="F303" s="196" t="s">
        <v>3</v>
      </c>
      <c r="G303" s="196" t="s">
        <v>1169</v>
      </c>
      <c r="H303" s="196" t="s">
        <v>262</v>
      </c>
      <c r="I303" s="196" t="s">
        <v>261</v>
      </c>
      <c r="J303" s="196" t="s">
        <v>263</v>
      </c>
      <c r="K303" s="293" t="s">
        <v>403</v>
      </c>
      <c r="L303" s="218"/>
      <c r="M303" s="294"/>
      <c r="N303" s="295"/>
      <c r="O303" s="296"/>
      <c r="P303" s="197" t="s">
        <v>73</v>
      </c>
      <c r="Q303" s="220">
        <v>25</v>
      </c>
      <c r="R303" s="223">
        <v>87</v>
      </c>
      <c r="S303" s="288">
        <v>84</v>
      </c>
      <c r="T303" s="288">
        <v>79</v>
      </c>
      <c r="U303" s="288">
        <v>75</v>
      </c>
      <c r="V303" s="5"/>
      <c r="W303" s="224">
        <f t="shared" si="16"/>
        <v>0</v>
      </c>
      <c r="X303" s="264">
        <f t="shared" si="17"/>
        <v>0</v>
      </c>
      <c r="Y303" s="198" t="s">
        <v>1172</v>
      </c>
      <c r="Z303" s="199"/>
      <c r="AA303" s="200"/>
      <c r="AB303" s="200"/>
      <c r="AC303" s="169" t="str">
        <f t="shared" si="18"/>
        <v/>
      </c>
    </row>
    <row r="304" spans="2:29" s="170" customFormat="1">
      <c r="B304" s="247"/>
      <c r="C304" s="196" t="s">
        <v>933</v>
      </c>
      <c r="D304" s="298">
        <v>774</v>
      </c>
      <c r="E304" s="298"/>
      <c r="F304" s="196" t="s">
        <v>3</v>
      </c>
      <c r="G304" s="196" t="s">
        <v>1169</v>
      </c>
      <c r="H304" s="196" t="s">
        <v>262</v>
      </c>
      <c r="I304" s="196" t="s">
        <v>261</v>
      </c>
      <c r="J304" s="196" t="s">
        <v>723</v>
      </c>
      <c r="K304" s="293" t="s">
        <v>403</v>
      </c>
      <c r="L304" s="218"/>
      <c r="M304" s="294"/>
      <c r="N304" s="295"/>
      <c r="O304" s="296"/>
      <c r="P304" s="197" t="s">
        <v>73</v>
      </c>
      <c r="Q304" s="220">
        <v>25</v>
      </c>
      <c r="R304" s="223">
        <v>87</v>
      </c>
      <c r="S304" s="288">
        <v>84</v>
      </c>
      <c r="T304" s="288">
        <v>79</v>
      </c>
      <c r="U304" s="288">
        <v>75</v>
      </c>
      <c r="V304" s="5"/>
      <c r="W304" s="224">
        <f t="shared" si="16"/>
        <v>0</v>
      </c>
      <c r="X304" s="264">
        <f t="shared" si="17"/>
        <v>0</v>
      </c>
      <c r="Y304" s="198" t="s">
        <v>1172</v>
      </c>
      <c r="Z304" s="199"/>
      <c r="AA304" s="200"/>
      <c r="AB304" s="200"/>
      <c r="AC304" s="169" t="str">
        <f t="shared" si="18"/>
        <v/>
      </c>
    </row>
    <row r="305" spans="2:29" s="170" customFormat="1">
      <c r="B305" s="247"/>
      <c r="C305" s="196" t="s">
        <v>934</v>
      </c>
      <c r="D305" s="298">
        <v>900</v>
      </c>
      <c r="E305" s="298"/>
      <c r="F305" s="196" t="s">
        <v>3</v>
      </c>
      <c r="G305" s="196" t="s">
        <v>1169</v>
      </c>
      <c r="H305" s="196" t="s">
        <v>262</v>
      </c>
      <c r="I305" s="196" t="s">
        <v>261</v>
      </c>
      <c r="J305" s="196" t="s">
        <v>526</v>
      </c>
      <c r="K305" s="293" t="s">
        <v>403</v>
      </c>
      <c r="L305" s="218"/>
      <c r="M305" s="294"/>
      <c r="N305" s="295"/>
      <c r="O305" s="296"/>
      <c r="P305" s="197" t="s">
        <v>73</v>
      </c>
      <c r="Q305" s="220">
        <v>25</v>
      </c>
      <c r="R305" s="223">
        <v>128</v>
      </c>
      <c r="S305" s="288">
        <v>124</v>
      </c>
      <c r="T305" s="288">
        <v>117</v>
      </c>
      <c r="U305" s="288">
        <v>110</v>
      </c>
      <c r="V305" s="5"/>
      <c r="W305" s="224">
        <f t="shared" si="16"/>
        <v>0</v>
      </c>
      <c r="X305" s="264">
        <f t="shared" si="17"/>
        <v>0</v>
      </c>
      <c r="Y305" s="198" t="s">
        <v>1172</v>
      </c>
      <c r="Z305" s="199"/>
      <c r="AA305" s="200"/>
      <c r="AB305" s="200"/>
      <c r="AC305" s="169" t="str">
        <f t="shared" si="18"/>
        <v/>
      </c>
    </row>
    <row r="306" spans="2:29" s="170" customFormat="1">
      <c r="B306" s="247"/>
      <c r="C306" s="196" t="s">
        <v>935</v>
      </c>
      <c r="D306" s="298">
        <v>660</v>
      </c>
      <c r="E306" s="298"/>
      <c r="F306" s="196" t="s">
        <v>3</v>
      </c>
      <c r="G306" s="196" t="s">
        <v>1169</v>
      </c>
      <c r="H306" s="196" t="s">
        <v>724</v>
      </c>
      <c r="I306" s="196" t="s">
        <v>725</v>
      </c>
      <c r="J306" s="196" t="s">
        <v>726</v>
      </c>
      <c r="K306" s="293" t="s">
        <v>403</v>
      </c>
      <c r="L306" s="218"/>
      <c r="M306" s="294"/>
      <c r="N306" s="295"/>
      <c r="O306" s="296"/>
      <c r="P306" s="197" t="s">
        <v>73</v>
      </c>
      <c r="Q306" s="220">
        <v>25</v>
      </c>
      <c r="R306" s="223">
        <v>87</v>
      </c>
      <c r="S306" s="288">
        <v>84</v>
      </c>
      <c r="T306" s="288">
        <v>79</v>
      </c>
      <c r="U306" s="288">
        <v>75</v>
      </c>
      <c r="V306" s="5"/>
      <c r="W306" s="224">
        <f t="shared" si="16"/>
        <v>0</v>
      </c>
      <c r="X306" s="264">
        <f t="shared" si="17"/>
        <v>0</v>
      </c>
      <c r="Y306" s="198" t="s">
        <v>1172</v>
      </c>
      <c r="Z306" s="199"/>
      <c r="AA306" s="200"/>
      <c r="AB306" s="200"/>
      <c r="AC306" s="169" t="str">
        <f t="shared" si="18"/>
        <v/>
      </c>
    </row>
    <row r="307" spans="2:29" s="170" customFormat="1">
      <c r="B307" s="247"/>
      <c r="C307" s="196" t="s">
        <v>936</v>
      </c>
      <c r="D307" s="298">
        <v>1215</v>
      </c>
      <c r="E307" s="298"/>
      <c r="F307" s="196" t="s">
        <v>3</v>
      </c>
      <c r="G307" s="196" t="s">
        <v>1169</v>
      </c>
      <c r="H307" s="196" t="s">
        <v>265</v>
      </c>
      <c r="I307" s="196" t="s">
        <v>264</v>
      </c>
      <c r="J307" s="196" t="s">
        <v>727</v>
      </c>
      <c r="K307" s="293" t="s">
        <v>403</v>
      </c>
      <c r="L307" s="218"/>
      <c r="M307" s="294"/>
      <c r="N307" s="295"/>
      <c r="O307" s="296"/>
      <c r="P307" s="197" t="s">
        <v>73</v>
      </c>
      <c r="Q307" s="220">
        <v>25</v>
      </c>
      <c r="R307" s="223">
        <v>128</v>
      </c>
      <c r="S307" s="288">
        <v>124</v>
      </c>
      <c r="T307" s="288">
        <v>117</v>
      </c>
      <c r="U307" s="288">
        <v>110</v>
      </c>
      <c r="V307" s="5"/>
      <c r="W307" s="224">
        <f t="shared" si="16"/>
        <v>0</v>
      </c>
      <c r="X307" s="264">
        <f t="shared" si="17"/>
        <v>0</v>
      </c>
      <c r="Y307" s="198" t="s">
        <v>1172</v>
      </c>
      <c r="Z307" s="199"/>
      <c r="AA307" s="200"/>
      <c r="AB307" s="200"/>
      <c r="AC307" s="169" t="str">
        <f t="shared" si="18"/>
        <v/>
      </c>
    </row>
    <row r="308" spans="2:29" s="170" customFormat="1">
      <c r="B308" s="247"/>
      <c r="C308" s="196" t="s">
        <v>937</v>
      </c>
      <c r="D308" s="298">
        <v>444</v>
      </c>
      <c r="E308" s="298"/>
      <c r="F308" s="196" t="s">
        <v>3</v>
      </c>
      <c r="G308" s="196" t="s">
        <v>1169</v>
      </c>
      <c r="H308" s="196" t="s">
        <v>267</v>
      </c>
      <c r="I308" s="196" t="s">
        <v>728</v>
      </c>
      <c r="J308" s="196" t="s">
        <v>729</v>
      </c>
      <c r="K308" s="293" t="s">
        <v>403</v>
      </c>
      <c r="L308" s="218"/>
      <c r="M308" s="294"/>
      <c r="N308" s="295"/>
      <c r="O308" s="296"/>
      <c r="P308" s="197" t="s">
        <v>73</v>
      </c>
      <c r="Q308" s="220">
        <v>25</v>
      </c>
      <c r="R308" s="223">
        <v>87</v>
      </c>
      <c r="S308" s="288">
        <v>84</v>
      </c>
      <c r="T308" s="288">
        <v>79</v>
      </c>
      <c r="U308" s="288">
        <v>75</v>
      </c>
      <c r="V308" s="5"/>
      <c r="W308" s="224">
        <f t="shared" si="16"/>
        <v>0</v>
      </c>
      <c r="X308" s="264">
        <f t="shared" si="17"/>
        <v>0</v>
      </c>
      <c r="Y308" s="198" t="s">
        <v>1172</v>
      </c>
      <c r="Z308" s="199"/>
      <c r="AA308" s="200"/>
      <c r="AB308" s="200"/>
      <c r="AC308" s="169" t="str">
        <f t="shared" si="18"/>
        <v/>
      </c>
    </row>
    <row r="309" spans="2:29" s="170" customFormat="1">
      <c r="B309" s="247"/>
      <c r="C309" s="196" t="s">
        <v>938</v>
      </c>
      <c r="D309" s="298">
        <v>234</v>
      </c>
      <c r="E309" s="298"/>
      <c r="F309" s="196" t="s">
        <v>3</v>
      </c>
      <c r="G309" s="196" t="s">
        <v>1169</v>
      </c>
      <c r="H309" s="196" t="s">
        <v>267</v>
      </c>
      <c r="I309" s="196" t="s">
        <v>728</v>
      </c>
      <c r="J309" s="196" t="s">
        <v>337</v>
      </c>
      <c r="K309" s="293" t="s">
        <v>403</v>
      </c>
      <c r="L309" s="218"/>
      <c r="M309" s="294"/>
      <c r="N309" s="295"/>
      <c r="O309" s="296"/>
      <c r="P309" s="197" t="s">
        <v>73</v>
      </c>
      <c r="Q309" s="220">
        <v>25</v>
      </c>
      <c r="R309" s="223">
        <v>87</v>
      </c>
      <c r="S309" s="288">
        <v>84</v>
      </c>
      <c r="T309" s="288">
        <v>79</v>
      </c>
      <c r="U309" s="288">
        <v>75</v>
      </c>
      <c r="V309" s="5"/>
      <c r="W309" s="224">
        <f t="shared" si="16"/>
        <v>0</v>
      </c>
      <c r="X309" s="264">
        <f t="shared" si="17"/>
        <v>0</v>
      </c>
      <c r="Y309" s="198" t="s">
        <v>1172</v>
      </c>
      <c r="Z309" s="199"/>
      <c r="AA309" s="200"/>
      <c r="AB309" s="200"/>
      <c r="AC309" s="169" t="str">
        <f t="shared" si="18"/>
        <v/>
      </c>
    </row>
    <row r="310" spans="2:29" s="170" customFormat="1">
      <c r="B310" s="247"/>
      <c r="C310" s="196" t="s">
        <v>939</v>
      </c>
      <c r="D310" s="298">
        <v>2862</v>
      </c>
      <c r="E310" s="298"/>
      <c r="F310" s="196" t="s">
        <v>3</v>
      </c>
      <c r="G310" s="196" t="s">
        <v>1169</v>
      </c>
      <c r="H310" s="196" t="s">
        <v>730</v>
      </c>
      <c r="I310" s="196" t="s">
        <v>731</v>
      </c>
      <c r="J310" s="196" t="s">
        <v>732</v>
      </c>
      <c r="K310" s="293" t="s">
        <v>403</v>
      </c>
      <c r="L310" s="218"/>
      <c r="M310" s="294"/>
      <c r="N310" s="295"/>
      <c r="O310" s="296"/>
      <c r="P310" s="197" t="s">
        <v>73</v>
      </c>
      <c r="Q310" s="220">
        <v>25</v>
      </c>
      <c r="R310" s="223">
        <v>170</v>
      </c>
      <c r="S310" s="288">
        <v>164</v>
      </c>
      <c r="T310" s="288">
        <v>154</v>
      </c>
      <c r="U310" s="288">
        <v>145</v>
      </c>
      <c r="V310" s="5"/>
      <c r="W310" s="224">
        <f t="shared" si="16"/>
        <v>0</v>
      </c>
      <c r="X310" s="264">
        <f t="shared" si="17"/>
        <v>0</v>
      </c>
      <c r="Y310" s="198" t="s">
        <v>1172</v>
      </c>
      <c r="Z310" s="199"/>
      <c r="AA310" s="200"/>
      <c r="AB310" s="200"/>
      <c r="AC310" s="169" t="str">
        <f t="shared" si="18"/>
        <v/>
      </c>
    </row>
    <row r="311" spans="2:29" s="170" customFormat="1">
      <c r="B311" s="247"/>
      <c r="C311" s="196" t="s">
        <v>940</v>
      </c>
      <c r="D311" s="298">
        <v>765</v>
      </c>
      <c r="E311" s="298"/>
      <c r="F311" s="196" t="s">
        <v>3</v>
      </c>
      <c r="G311" s="196" t="s">
        <v>1169</v>
      </c>
      <c r="H311" s="196" t="s">
        <v>514</v>
      </c>
      <c r="I311" s="196" t="s">
        <v>513</v>
      </c>
      <c r="J311" s="196" t="s">
        <v>733</v>
      </c>
      <c r="K311" s="293" t="s">
        <v>403</v>
      </c>
      <c r="L311" s="218"/>
      <c r="M311" s="294"/>
      <c r="N311" s="295"/>
      <c r="O311" s="296"/>
      <c r="P311" s="197" t="s">
        <v>73</v>
      </c>
      <c r="Q311" s="220">
        <v>25</v>
      </c>
      <c r="R311" s="223">
        <v>185</v>
      </c>
      <c r="S311" s="288">
        <v>180</v>
      </c>
      <c r="T311" s="288">
        <v>168</v>
      </c>
      <c r="U311" s="288">
        <v>158</v>
      </c>
      <c r="V311" s="5"/>
      <c r="W311" s="224">
        <f t="shared" si="16"/>
        <v>0</v>
      </c>
      <c r="X311" s="264">
        <f t="shared" si="17"/>
        <v>0</v>
      </c>
      <c r="Y311" s="198" t="s">
        <v>1172</v>
      </c>
      <c r="Z311" s="199"/>
      <c r="AA311" s="200"/>
      <c r="AB311" s="200"/>
      <c r="AC311" s="169" t="str">
        <f t="shared" si="18"/>
        <v/>
      </c>
    </row>
    <row r="312" spans="2:29" s="170" customFormat="1">
      <c r="B312" s="247"/>
      <c r="C312" s="196" t="s">
        <v>941</v>
      </c>
      <c r="D312" s="298">
        <v>288</v>
      </c>
      <c r="E312" s="298"/>
      <c r="F312" s="196" t="s">
        <v>3</v>
      </c>
      <c r="G312" s="196" t="s">
        <v>1169</v>
      </c>
      <c r="H312" s="196" t="s">
        <v>514</v>
      </c>
      <c r="I312" s="196" t="s">
        <v>513</v>
      </c>
      <c r="J312" s="196" t="s">
        <v>734</v>
      </c>
      <c r="K312" s="293" t="s">
        <v>403</v>
      </c>
      <c r="L312" s="218"/>
      <c r="M312" s="294"/>
      <c r="N312" s="295"/>
      <c r="O312" s="296"/>
      <c r="P312" s="197" t="s">
        <v>73</v>
      </c>
      <c r="Q312" s="220">
        <v>25</v>
      </c>
      <c r="R312" s="223">
        <v>177</v>
      </c>
      <c r="S312" s="288">
        <v>172</v>
      </c>
      <c r="T312" s="288">
        <v>161</v>
      </c>
      <c r="U312" s="288">
        <v>151</v>
      </c>
      <c r="V312" s="5"/>
      <c r="W312" s="224">
        <f t="shared" si="16"/>
        <v>0</v>
      </c>
      <c r="X312" s="264">
        <f t="shared" si="17"/>
        <v>0</v>
      </c>
      <c r="Y312" s="198" t="s">
        <v>1172</v>
      </c>
      <c r="Z312" s="199"/>
      <c r="AA312" s="200"/>
      <c r="AB312" s="200"/>
      <c r="AC312" s="169" t="str">
        <f t="shared" si="18"/>
        <v/>
      </c>
    </row>
    <row r="313" spans="2:29" s="170" customFormat="1">
      <c r="B313" s="247"/>
      <c r="C313" s="196" t="s">
        <v>942</v>
      </c>
      <c r="D313" s="298">
        <v>150</v>
      </c>
      <c r="E313" s="298"/>
      <c r="F313" s="196" t="s">
        <v>3</v>
      </c>
      <c r="G313" s="196" t="s">
        <v>1169</v>
      </c>
      <c r="H313" s="196" t="s">
        <v>514</v>
      </c>
      <c r="I313" s="196" t="s">
        <v>513</v>
      </c>
      <c r="J313" s="196" t="s">
        <v>515</v>
      </c>
      <c r="K313" s="293" t="s">
        <v>403</v>
      </c>
      <c r="L313" s="218"/>
      <c r="M313" s="294"/>
      <c r="N313" s="295"/>
      <c r="O313" s="296"/>
      <c r="P313" s="197" t="s">
        <v>73</v>
      </c>
      <c r="Q313" s="220">
        <v>25</v>
      </c>
      <c r="R313" s="223">
        <v>170</v>
      </c>
      <c r="S313" s="288">
        <v>164</v>
      </c>
      <c r="T313" s="288">
        <v>154</v>
      </c>
      <c r="U313" s="288">
        <v>145</v>
      </c>
      <c r="V313" s="5"/>
      <c r="W313" s="224">
        <f t="shared" si="16"/>
        <v>0</v>
      </c>
      <c r="X313" s="264">
        <f t="shared" si="17"/>
        <v>0</v>
      </c>
      <c r="Y313" s="198" t="s">
        <v>1172</v>
      </c>
      <c r="Z313" s="199"/>
      <c r="AA313" s="200"/>
      <c r="AB313" s="200"/>
      <c r="AC313" s="169" t="str">
        <f t="shared" si="18"/>
        <v/>
      </c>
    </row>
    <row r="314" spans="2:29" s="170" customFormat="1">
      <c r="B314" s="247"/>
      <c r="C314" s="196" t="s">
        <v>943</v>
      </c>
      <c r="D314" s="298">
        <v>153</v>
      </c>
      <c r="E314" s="298"/>
      <c r="F314" s="196" t="s">
        <v>3</v>
      </c>
      <c r="G314" s="196" t="s">
        <v>1169</v>
      </c>
      <c r="H314" s="196" t="s">
        <v>504</v>
      </c>
      <c r="I314" s="196" t="s">
        <v>503</v>
      </c>
      <c r="J314" s="196" t="s">
        <v>220</v>
      </c>
      <c r="K314" s="293" t="s">
        <v>403</v>
      </c>
      <c r="L314" s="218"/>
      <c r="M314" s="294"/>
      <c r="N314" s="295"/>
      <c r="O314" s="296"/>
      <c r="P314" s="197" t="s">
        <v>73</v>
      </c>
      <c r="Q314" s="220">
        <v>25</v>
      </c>
      <c r="R314" s="223">
        <v>170</v>
      </c>
      <c r="S314" s="288">
        <v>164</v>
      </c>
      <c r="T314" s="288">
        <v>154</v>
      </c>
      <c r="U314" s="288">
        <v>145</v>
      </c>
      <c r="V314" s="5"/>
      <c r="W314" s="224">
        <f t="shared" si="16"/>
        <v>0</v>
      </c>
      <c r="X314" s="264">
        <f t="shared" si="17"/>
        <v>0</v>
      </c>
      <c r="Y314" s="198" t="s">
        <v>1172</v>
      </c>
      <c r="Z314" s="199"/>
      <c r="AA314" s="200"/>
      <c r="AB314" s="200"/>
      <c r="AC314" s="169" t="str">
        <f t="shared" si="18"/>
        <v/>
      </c>
    </row>
    <row r="315" spans="2:29" s="170" customFormat="1">
      <c r="B315" s="247"/>
      <c r="C315" s="196" t="s">
        <v>944</v>
      </c>
      <c r="D315" s="298">
        <v>279</v>
      </c>
      <c r="E315" s="298"/>
      <c r="F315" s="196" t="s">
        <v>3</v>
      </c>
      <c r="G315" s="196" t="s">
        <v>1169</v>
      </c>
      <c r="H315" s="196" t="s">
        <v>269</v>
      </c>
      <c r="I315" s="196" t="s">
        <v>268</v>
      </c>
      <c r="J315" s="196" t="s">
        <v>25</v>
      </c>
      <c r="K315" s="293" t="s">
        <v>403</v>
      </c>
      <c r="L315" s="218"/>
      <c r="M315" s="294"/>
      <c r="N315" s="295"/>
      <c r="O315" s="296"/>
      <c r="P315" s="197" t="s">
        <v>73</v>
      </c>
      <c r="Q315" s="220">
        <v>25</v>
      </c>
      <c r="R315" s="223">
        <v>87</v>
      </c>
      <c r="S315" s="288">
        <v>84</v>
      </c>
      <c r="T315" s="288">
        <v>79</v>
      </c>
      <c r="U315" s="288">
        <v>75</v>
      </c>
      <c r="V315" s="5"/>
      <c r="W315" s="224">
        <f t="shared" si="16"/>
        <v>0</v>
      </c>
      <c r="X315" s="264">
        <f t="shared" si="17"/>
        <v>0</v>
      </c>
      <c r="Y315" s="198" t="s">
        <v>1172</v>
      </c>
      <c r="Z315" s="199"/>
      <c r="AA315" s="200"/>
      <c r="AB315" s="200"/>
      <c r="AC315" s="169" t="str">
        <f t="shared" si="18"/>
        <v/>
      </c>
    </row>
    <row r="316" spans="2:29" s="170" customFormat="1">
      <c r="B316" s="247"/>
      <c r="C316" s="196" t="s">
        <v>945</v>
      </c>
      <c r="D316" s="298">
        <v>582</v>
      </c>
      <c r="E316" s="298"/>
      <c r="F316" s="196" t="s">
        <v>3</v>
      </c>
      <c r="G316" s="196" t="s">
        <v>1169</v>
      </c>
      <c r="H316" s="196" t="s">
        <v>269</v>
      </c>
      <c r="I316" s="196" t="s">
        <v>268</v>
      </c>
      <c r="J316" s="196" t="s">
        <v>735</v>
      </c>
      <c r="K316" s="293" t="s">
        <v>403</v>
      </c>
      <c r="L316" s="218"/>
      <c r="M316" s="294"/>
      <c r="N316" s="295"/>
      <c r="O316" s="296"/>
      <c r="P316" s="197" t="s">
        <v>73</v>
      </c>
      <c r="Q316" s="220">
        <v>25</v>
      </c>
      <c r="R316" s="223">
        <v>170</v>
      </c>
      <c r="S316" s="288">
        <v>164</v>
      </c>
      <c r="T316" s="288">
        <v>154</v>
      </c>
      <c r="U316" s="288">
        <v>145</v>
      </c>
      <c r="V316" s="5"/>
      <c r="W316" s="224">
        <f t="shared" si="16"/>
        <v>0</v>
      </c>
      <c r="X316" s="264">
        <f t="shared" si="17"/>
        <v>0</v>
      </c>
      <c r="Y316" s="198" t="s">
        <v>1172</v>
      </c>
      <c r="Z316" s="199"/>
      <c r="AA316" s="200"/>
      <c r="AB316" s="200"/>
      <c r="AC316" s="169" t="str">
        <f t="shared" si="18"/>
        <v/>
      </c>
    </row>
    <row r="317" spans="2:29" s="170" customFormat="1">
      <c r="B317" s="247"/>
      <c r="C317" s="196" t="s">
        <v>946</v>
      </c>
      <c r="D317" s="298">
        <v>342</v>
      </c>
      <c r="E317" s="298"/>
      <c r="F317" s="196" t="s">
        <v>3</v>
      </c>
      <c r="G317" s="196" t="s">
        <v>1169</v>
      </c>
      <c r="H317" s="196" t="s">
        <v>736</v>
      </c>
      <c r="I317" s="196" t="s">
        <v>737</v>
      </c>
      <c r="J317" s="196" t="s">
        <v>738</v>
      </c>
      <c r="K317" s="293" t="s">
        <v>403</v>
      </c>
      <c r="L317" s="218"/>
      <c r="M317" s="294"/>
      <c r="N317" s="295"/>
      <c r="O317" s="296"/>
      <c r="P317" s="197" t="s">
        <v>73</v>
      </c>
      <c r="Q317" s="220">
        <v>25</v>
      </c>
      <c r="R317" s="223">
        <v>170</v>
      </c>
      <c r="S317" s="288">
        <v>164</v>
      </c>
      <c r="T317" s="288">
        <v>154</v>
      </c>
      <c r="U317" s="288">
        <v>145</v>
      </c>
      <c r="V317" s="5"/>
      <c r="W317" s="224">
        <f t="shared" si="16"/>
        <v>0</v>
      </c>
      <c r="X317" s="264">
        <f t="shared" si="17"/>
        <v>0</v>
      </c>
      <c r="Y317" s="198" t="s">
        <v>1172</v>
      </c>
      <c r="Z317" s="199"/>
      <c r="AA317" s="200"/>
      <c r="AB317" s="200"/>
      <c r="AC317" s="169" t="str">
        <f t="shared" si="18"/>
        <v/>
      </c>
    </row>
    <row r="318" spans="2:29" s="170" customFormat="1">
      <c r="B318" s="247"/>
      <c r="C318" s="196" t="s">
        <v>947</v>
      </c>
      <c r="D318" s="298">
        <v>135</v>
      </c>
      <c r="E318" s="298"/>
      <c r="F318" s="196" t="s">
        <v>3</v>
      </c>
      <c r="G318" s="196" t="s">
        <v>1169</v>
      </c>
      <c r="H318" s="196" t="s">
        <v>739</v>
      </c>
      <c r="I318" s="196" t="s">
        <v>739</v>
      </c>
      <c r="J318" s="196" t="s">
        <v>740</v>
      </c>
      <c r="K318" s="293" t="s">
        <v>403</v>
      </c>
      <c r="L318" s="218"/>
      <c r="M318" s="294"/>
      <c r="N318" s="295"/>
      <c r="O318" s="296"/>
      <c r="P318" s="197" t="s">
        <v>73</v>
      </c>
      <c r="Q318" s="220">
        <v>25</v>
      </c>
      <c r="R318" s="223">
        <v>322</v>
      </c>
      <c r="S318" s="288">
        <v>312</v>
      </c>
      <c r="T318" s="288">
        <v>293</v>
      </c>
      <c r="U318" s="288">
        <v>275</v>
      </c>
      <c r="V318" s="5"/>
      <c r="W318" s="224">
        <f t="shared" si="16"/>
        <v>0</v>
      </c>
      <c r="X318" s="264">
        <f t="shared" si="17"/>
        <v>0</v>
      </c>
      <c r="Y318" s="198" t="s">
        <v>1172</v>
      </c>
      <c r="Z318" s="199"/>
      <c r="AA318" s="200"/>
      <c r="AB318" s="200"/>
      <c r="AC318" s="169" t="str">
        <f t="shared" si="18"/>
        <v/>
      </c>
    </row>
    <row r="319" spans="2:29" s="170" customFormat="1">
      <c r="B319" s="247"/>
      <c r="C319" s="196" t="s">
        <v>948</v>
      </c>
      <c r="D319" s="298">
        <v>150</v>
      </c>
      <c r="E319" s="298"/>
      <c r="F319" s="196" t="s">
        <v>3</v>
      </c>
      <c r="G319" s="196" t="s">
        <v>1169</v>
      </c>
      <c r="H319" s="196" t="s">
        <v>741</v>
      </c>
      <c r="I319" s="196" t="s">
        <v>742</v>
      </c>
      <c r="J319" s="196" t="s">
        <v>743</v>
      </c>
      <c r="K319" s="293" t="s">
        <v>403</v>
      </c>
      <c r="L319" s="218"/>
      <c r="M319" s="294"/>
      <c r="N319" s="295"/>
      <c r="O319" s="296"/>
      <c r="P319" s="197" t="s">
        <v>73</v>
      </c>
      <c r="Q319" s="220">
        <v>25</v>
      </c>
      <c r="R319" s="223">
        <v>87</v>
      </c>
      <c r="S319" s="288">
        <v>84</v>
      </c>
      <c r="T319" s="288">
        <v>79</v>
      </c>
      <c r="U319" s="288">
        <v>75</v>
      </c>
      <c r="V319" s="5"/>
      <c r="W319" s="224">
        <f t="shared" si="16"/>
        <v>0</v>
      </c>
      <c r="X319" s="264">
        <f t="shared" si="17"/>
        <v>0</v>
      </c>
      <c r="Y319" s="198" t="s">
        <v>1172</v>
      </c>
      <c r="Z319" s="199"/>
      <c r="AA319" s="200"/>
      <c r="AB319" s="200"/>
      <c r="AC319" s="169" t="str">
        <f t="shared" si="18"/>
        <v/>
      </c>
    </row>
    <row r="320" spans="2:29" s="170" customFormat="1">
      <c r="B320" s="247"/>
      <c r="C320" s="196" t="s">
        <v>949</v>
      </c>
      <c r="D320" s="298">
        <v>24</v>
      </c>
      <c r="E320" s="298"/>
      <c r="F320" s="196" t="s">
        <v>3</v>
      </c>
      <c r="G320" s="196" t="s">
        <v>1169</v>
      </c>
      <c r="H320" s="196" t="s">
        <v>512</v>
      </c>
      <c r="I320" s="196" t="s">
        <v>511</v>
      </c>
      <c r="J320" s="196" t="s">
        <v>22</v>
      </c>
      <c r="K320" s="293" t="s">
        <v>403</v>
      </c>
      <c r="L320" s="218"/>
      <c r="M320" s="294"/>
      <c r="N320" s="295"/>
      <c r="O320" s="296"/>
      <c r="P320" s="197" t="s">
        <v>73</v>
      </c>
      <c r="Q320" s="220">
        <v>25</v>
      </c>
      <c r="R320" s="223">
        <v>128</v>
      </c>
      <c r="S320" s="288">
        <v>124</v>
      </c>
      <c r="T320" s="288">
        <v>117</v>
      </c>
      <c r="U320" s="288">
        <v>110</v>
      </c>
      <c r="V320" s="5"/>
      <c r="W320" s="224">
        <f t="shared" si="16"/>
        <v>0</v>
      </c>
      <c r="X320" s="264">
        <f t="shared" si="17"/>
        <v>0</v>
      </c>
      <c r="Y320" s="198" t="s">
        <v>1172</v>
      </c>
      <c r="Z320" s="199"/>
      <c r="AA320" s="200"/>
      <c r="AB320" s="200"/>
      <c r="AC320" s="169" t="str">
        <f t="shared" si="18"/>
        <v/>
      </c>
    </row>
    <row r="321" spans="2:29" s="170" customFormat="1">
      <c r="B321" s="247"/>
      <c r="C321" s="196" t="s">
        <v>950</v>
      </c>
      <c r="D321" s="298">
        <v>600</v>
      </c>
      <c r="E321" s="298"/>
      <c r="F321" s="196" t="s">
        <v>3</v>
      </c>
      <c r="G321" s="196" t="s">
        <v>1169</v>
      </c>
      <c r="H321" s="196" t="s">
        <v>489</v>
      </c>
      <c r="I321" s="196" t="s">
        <v>488</v>
      </c>
      <c r="J321" s="196" t="s">
        <v>499</v>
      </c>
      <c r="K321" s="293" t="s">
        <v>403</v>
      </c>
      <c r="L321" s="218"/>
      <c r="M321" s="294"/>
      <c r="N321" s="295"/>
      <c r="O321" s="296"/>
      <c r="P321" s="197" t="s">
        <v>73</v>
      </c>
      <c r="Q321" s="220">
        <v>25</v>
      </c>
      <c r="R321" s="223">
        <v>87</v>
      </c>
      <c r="S321" s="288">
        <v>84</v>
      </c>
      <c r="T321" s="288">
        <v>79</v>
      </c>
      <c r="U321" s="288">
        <v>75</v>
      </c>
      <c r="V321" s="5"/>
      <c r="W321" s="224">
        <f t="shared" si="16"/>
        <v>0</v>
      </c>
      <c r="X321" s="264">
        <f t="shared" si="17"/>
        <v>0</v>
      </c>
      <c r="Y321" s="198" t="s">
        <v>1172</v>
      </c>
      <c r="Z321" s="199"/>
      <c r="AA321" s="200"/>
      <c r="AB321" s="200"/>
      <c r="AC321" s="169" t="str">
        <f t="shared" si="18"/>
        <v/>
      </c>
    </row>
    <row r="322" spans="2:29" s="170" customFormat="1">
      <c r="B322" s="247"/>
      <c r="C322" s="196" t="s">
        <v>951</v>
      </c>
      <c r="D322" s="298">
        <v>300</v>
      </c>
      <c r="E322" s="298"/>
      <c r="F322" s="196" t="s">
        <v>3</v>
      </c>
      <c r="G322" s="196" t="s">
        <v>1169</v>
      </c>
      <c r="H322" s="196" t="s">
        <v>489</v>
      </c>
      <c r="I322" s="196" t="s">
        <v>488</v>
      </c>
      <c r="J322" s="196" t="s">
        <v>744</v>
      </c>
      <c r="K322" s="293" t="s">
        <v>403</v>
      </c>
      <c r="L322" s="218"/>
      <c r="M322" s="294"/>
      <c r="N322" s="295"/>
      <c r="O322" s="296"/>
      <c r="P322" s="197" t="s">
        <v>73</v>
      </c>
      <c r="Q322" s="220">
        <v>25</v>
      </c>
      <c r="R322" s="223">
        <v>87</v>
      </c>
      <c r="S322" s="288">
        <v>84</v>
      </c>
      <c r="T322" s="288">
        <v>79</v>
      </c>
      <c r="U322" s="288">
        <v>75</v>
      </c>
      <c r="V322" s="5"/>
      <c r="W322" s="224">
        <f t="shared" si="16"/>
        <v>0</v>
      </c>
      <c r="X322" s="264">
        <f t="shared" si="17"/>
        <v>0</v>
      </c>
      <c r="Y322" s="198" t="s">
        <v>1172</v>
      </c>
      <c r="Z322" s="199"/>
      <c r="AA322" s="200"/>
      <c r="AB322" s="200"/>
      <c r="AC322" s="169" t="str">
        <f t="shared" si="18"/>
        <v/>
      </c>
    </row>
    <row r="323" spans="2:29" s="170" customFormat="1">
      <c r="B323" s="247"/>
      <c r="C323" s="196" t="s">
        <v>952</v>
      </c>
      <c r="D323" s="298">
        <v>225</v>
      </c>
      <c r="E323" s="298"/>
      <c r="F323" s="196" t="s">
        <v>3</v>
      </c>
      <c r="G323" s="196" t="s">
        <v>1169</v>
      </c>
      <c r="H323" s="196" t="s">
        <v>489</v>
      </c>
      <c r="I323" s="196" t="s">
        <v>488</v>
      </c>
      <c r="J323" s="196" t="s">
        <v>498</v>
      </c>
      <c r="K323" s="293" t="s">
        <v>403</v>
      </c>
      <c r="L323" s="218"/>
      <c r="M323" s="294"/>
      <c r="N323" s="295"/>
      <c r="O323" s="296"/>
      <c r="P323" s="197" t="s">
        <v>73</v>
      </c>
      <c r="Q323" s="220">
        <v>25</v>
      </c>
      <c r="R323" s="223">
        <v>87</v>
      </c>
      <c r="S323" s="288">
        <v>84</v>
      </c>
      <c r="T323" s="288">
        <v>79</v>
      </c>
      <c r="U323" s="288">
        <v>75</v>
      </c>
      <c r="V323" s="5"/>
      <c r="W323" s="224">
        <f t="shared" si="16"/>
        <v>0</v>
      </c>
      <c r="X323" s="264">
        <f t="shared" si="17"/>
        <v>0</v>
      </c>
      <c r="Y323" s="198" t="s">
        <v>1172</v>
      </c>
      <c r="Z323" s="199"/>
      <c r="AA323" s="200"/>
      <c r="AB323" s="200"/>
      <c r="AC323" s="169" t="str">
        <f t="shared" si="18"/>
        <v/>
      </c>
    </row>
    <row r="324" spans="2:29" s="170" customFormat="1">
      <c r="B324" s="247"/>
      <c r="C324" s="196" t="s">
        <v>427</v>
      </c>
      <c r="D324" s="298">
        <v>2010</v>
      </c>
      <c r="E324" s="298"/>
      <c r="F324" s="196" t="s">
        <v>3</v>
      </c>
      <c r="G324" s="196" t="s">
        <v>1169</v>
      </c>
      <c r="H324" s="196" t="s">
        <v>489</v>
      </c>
      <c r="I324" s="196" t="s">
        <v>488</v>
      </c>
      <c r="J324" s="196" t="s">
        <v>490</v>
      </c>
      <c r="K324" s="293" t="s">
        <v>403</v>
      </c>
      <c r="L324" s="218"/>
      <c r="M324" s="294"/>
      <c r="N324" s="295"/>
      <c r="O324" s="296"/>
      <c r="P324" s="197" t="s">
        <v>73</v>
      </c>
      <c r="Q324" s="220">
        <v>25</v>
      </c>
      <c r="R324" s="223">
        <v>170</v>
      </c>
      <c r="S324" s="288">
        <v>164</v>
      </c>
      <c r="T324" s="288">
        <v>154</v>
      </c>
      <c r="U324" s="288">
        <v>145</v>
      </c>
      <c r="V324" s="5"/>
      <c r="W324" s="224">
        <f t="shared" si="16"/>
        <v>0</v>
      </c>
      <c r="X324" s="264">
        <f t="shared" si="17"/>
        <v>0</v>
      </c>
      <c r="Y324" s="198" t="s">
        <v>1172</v>
      </c>
      <c r="Z324" s="199"/>
      <c r="AA324" s="200"/>
      <c r="AB324" s="200"/>
      <c r="AC324" s="169" t="str">
        <f t="shared" si="18"/>
        <v/>
      </c>
    </row>
    <row r="325" spans="2:29" s="170" customFormat="1">
      <c r="B325" s="247"/>
      <c r="C325" s="196" t="s">
        <v>953</v>
      </c>
      <c r="D325" s="298">
        <v>3525</v>
      </c>
      <c r="E325" s="298"/>
      <c r="F325" s="196" t="s">
        <v>3</v>
      </c>
      <c r="G325" s="196" t="s">
        <v>1169</v>
      </c>
      <c r="H325" s="196" t="s">
        <v>487</v>
      </c>
      <c r="I325" s="196" t="s">
        <v>486</v>
      </c>
      <c r="J325" s="196" t="s">
        <v>516</v>
      </c>
      <c r="K325" s="293" t="s">
        <v>403</v>
      </c>
      <c r="L325" s="218"/>
      <c r="M325" s="294"/>
      <c r="N325" s="295"/>
      <c r="O325" s="296"/>
      <c r="P325" s="197" t="s">
        <v>73</v>
      </c>
      <c r="Q325" s="220">
        <v>25</v>
      </c>
      <c r="R325" s="223">
        <v>87</v>
      </c>
      <c r="S325" s="288">
        <v>84</v>
      </c>
      <c r="T325" s="288">
        <v>79</v>
      </c>
      <c r="U325" s="288">
        <v>75</v>
      </c>
      <c r="V325" s="5"/>
      <c r="W325" s="224">
        <f t="shared" si="16"/>
        <v>0</v>
      </c>
      <c r="X325" s="264">
        <f t="shared" si="17"/>
        <v>0</v>
      </c>
      <c r="Y325" s="198" t="s">
        <v>1172</v>
      </c>
      <c r="Z325" s="199"/>
      <c r="AA325" s="200"/>
      <c r="AB325" s="200"/>
      <c r="AC325" s="169" t="str">
        <f t="shared" si="18"/>
        <v/>
      </c>
    </row>
    <row r="326" spans="2:29" s="170" customFormat="1">
      <c r="B326" s="247"/>
      <c r="C326" s="196" t="s">
        <v>954</v>
      </c>
      <c r="D326" s="298">
        <v>1464</v>
      </c>
      <c r="E326" s="298"/>
      <c r="F326" s="196" t="s">
        <v>3</v>
      </c>
      <c r="G326" s="196" t="s">
        <v>1169</v>
      </c>
      <c r="H326" s="196" t="s">
        <v>487</v>
      </c>
      <c r="I326" s="196" t="s">
        <v>486</v>
      </c>
      <c r="J326" s="196" t="s">
        <v>497</v>
      </c>
      <c r="K326" s="293" t="s">
        <v>403</v>
      </c>
      <c r="L326" s="218"/>
      <c r="M326" s="294"/>
      <c r="N326" s="295"/>
      <c r="O326" s="296"/>
      <c r="P326" s="197" t="s">
        <v>73</v>
      </c>
      <c r="Q326" s="220">
        <v>25</v>
      </c>
      <c r="R326" s="223">
        <v>87</v>
      </c>
      <c r="S326" s="288">
        <v>84</v>
      </c>
      <c r="T326" s="288">
        <v>79</v>
      </c>
      <c r="U326" s="288">
        <v>75</v>
      </c>
      <c r="V326" s="5"/>
      <c r="W326" s="224">
        <f t="shared" si="16"/>
        <v>0</v>
      </c>
      <c r="X326" s="264">
        <f t="shared" si="17"/>
        <v>0</v>
      </c>
      <c r="Y326" s="198" t="s">
        <v>1172</v>
      </c>
      <c r="Z326" s="199"/>
      <c r="AA326" s="200"/>
      <c r="AB326" s="200"/>
      <c r="AC326" s="169" t="str">
        <f t="shared" si="18"/>
        <v/>
      </c>
    </row>
    <row r="327" spans="2:29" s="170" customFormat="1">
      <c r="B327" s="247"/>
      <c r="C327" s="196" t="s">
        <v>428</v>
      </c>
      <c r="D327" s="298">
        <v>600</v>
      </c>
      <c r="E327" s="298"/>
      <c r="F327" s="196" t="s">
        <v>3</v>
      </c>
      <c r="G327" s="196" t="s">
        <v>1169</v>
      </c>
      <c r="H327" s="196" t="s">
        <v>487</v>
      </c>
      <c r="I327" s="196" t="s">
        <v>486</v>
      </c>
      <c r="J327" s="196" t="s">
        <v>491</v>
      </c>
      <c r="K327" s="293" t="s">
        <v>403</v>
      </c>
      <c r="L327" s="218"/>
      <c r="M327" s="294"/>
      <c r="N327" s="295"/>
      <c r="O327" s="296"/>
      <c r="P327" s="197" t="s">
        <v>73</v>
      </c>
      <c r="Q327" s="220">
        <v>25</v>
      </c>
      <c r="R327" s="223">
        <v>87</v>
      </c>
      <c r="S327" s="288">
        <v>84</v>
      </c>
      <c r="T327" s="288">
        <v>79</v>
      </c>
      <c r="U327" s="288">
        <v>75</v>
      </c>
      <c r="V327" s="5"/>
      <c r="W327" s="224">
        <f t="shared" si="16"/>
        <v>0</v>
      </c>
      <c r="X327" s="264">
        <f t="shared" si="17"/>
        <v>0</v>
      </c>
      <c r="Y327" s="198" t="s">
        <v>1172</v>
      </c>
      <c r="Z327" s="199"/>
      <c r="AA327" s="200"/>
      <c r="AB327" s="200"/>
      <c r="AC327" s="169" t="str">
        <f t="shared" si="18"/>
        <v/>
      </c>
    </row>
    <row r="328" spans="2:29" s="170" customFormat="1">
      <c r="B328" s="247"/>
      <c r="C328" s="196" t="s">
        <v>429</v>
      </c>
      <c r="D328" s="298">
        <v>423</v>
      </c>
      <c r="E328" s="298"/>
      <c r="F328" s="196" t="s">
        <v>3</v>
      </c>
      <c r="G328" s="196" t="s">
        <v>1169</v>
      </c>
      <c r="H328" s="196" t="s">
        <v>487</v>
      </c>
      <c r="I328" s="196" t="s">
        <v>486</v>
      </c>
      <c r="J328" s="196" t="s">
        <v>492</v>
      </c>
      <c r="K328" s="293" t="s">
        <v>403</v>
      </c>
      <c r="L328" s="218"/>
      <c r="M328" s="294"/>
      <c r="N328" s="295"/>
      <c r="O328" s="296"/>
      <c r="P328" s="197" t="s">
        <v>73</v>
      </c>
      <c r="Q328" s="220">
        <v>25</v>
      </c>
      <c r="R328" s="223">
        <v>128</v>
      </c>
      <c r="S328" s="288">
        <v>124</v>
      </c>
      <c r="T328" s="288">
        <v>117</v>
      </c>
      <c r="U328" s="288">
        <v>110</v>
      </c>
      <c r="V328" s="5"/>
      <c r="W328" s="224">
        <f t="shared" si="16"/>
        <v>0</v>
      </c>
      <c r="X328" s="264">
        <f t="shared" si="17"/>
        <v>0</v>
      </c>
      <c r="Y328" s="198" t="s">
        <v>1172</v>
      </c>
      <c r="Z328" s="199"/>
      <c r="AA328" s="200"/>
      <c r="AB328" s="200"/>
      <c r="AC328" s="169" t="str">
        <f t="shared" si="18"/>
        <v/>
      </c>
    </row>
    <row r="329" spans="2:29" s="170" customFormat="1">
      <c r="B329" s="247"/>
      <c r="C329" s="196" t="s">
        <v>955</v>
      </c>
      <c r="D329" s="298">
        <v>306</v>
      </c>
      <c r="E329" s="298"/>
      <c r="F329" s="196" t="s">
        <v>3</v>
      </c>
      <c r="G329" s="196" t="s">
        <v>1169</v>
      </c>
      <c r="H329" s="196" t="s">
        <v>487</v>
      </c>
      <c r="I329" s="196" t="s">
        <v>486</v>
      </c>
      <c r="J329" s="196" t="s">
        <v>517</v>
      </c>
      <c r="K329" s="293" t="s">
        <v>403</v>
      </c>
      <c r="L329" s="218"/>
      <c r="M329" s="294"/>
      <c r="N329" s="295"/>
      <c r="O329" s="296"/>
      <c r="P329" s="197" t="s">
        <v>73</v>
      </c>
      <c r="Q329" s="220">
        <v>25</v>
      </c>
      <c r="R329" s="223">
        <v>87</v>
      </c>
      <c r="S329" s="288">
        <v>84</v>
      </c>
      <c r="T329" s="288">
        <v>79</v>
      </c>
      <c r="U329" s="288">
        <v>75</v>
      </c>
      <c r="V329" s="5"/>
      <c r="W329" s="224">
        <f t="shared" si="16"/>
        <v>0</v>
      </c>
      <c r="X329" s="264">
        <f t="shared" si="17"/>
        <v>0</v>
      </c>
      <c r="Y329" s="198" t="s">
        <v>1172</v>
      </c>
      <c r="Z329" s="199"/>
      <c r="AA329" s="200"/>
      <c r="AB329" s="200"/>
      <c r="AC329" s="169" t="str">
        <f t="shared" si="18"/>
        <v/>
      </c>
    </row>
    <row r="330" spans="2:29" s="170" customFormat="1">
      <c r="B330" s="247"/>
      <c r="C330" s="196" t="s">
        <v>956</v>
      </c>
      <c r="D330" s="298">
        <v>300</v>
      </c>
      <c r="E330" s="298"/>
      <c r="F330" s="196" t="s">
        <v>3</v>
      </c>
      <c r="G330" s="196" t="s">
        <v>1169</v>
      </c>
      <c r="H330" s="196" t="s">
        <v>487</v>
      </c>
      <c r="I330" s="196" t="s">
        <v>486</v>
      </c>
      <c r="J330" s="196" t="s">
        <v>745</v>
      </c>
      <c r="K330" s="293" t="s">
        <v>403</v>
      </c>
      <c r="L330" s="218"/>
      <c r="M330" s="294"/>
      <c r="N330" s="295"/>
      <c r="O330" s="296"/>
      <c r="P330" s="197" t="s">
        <v>73</v>
      </c>
      <c r="Q330" s="220">
        <v>25</v>
      </c>
      <c r="R330" s="223">
        <v>87</v>
      </c>
      <c r="S330" s="288">
        <v>84</v>
      </c>
      <c r="T330" s="288">
        <v>79</v>
      </c>
      <c r="U330" s="288">
        <v>75</v>
      </c>
      <c r="V330" s="5"/>
      <c r="W330" s="224">
        <f t="shared" si="16"/>
        <v>0</v>
      </c>
      <c r="X330" s="264">
        <f t="shared" si="17"/>
        <v>0</v>
      </c>
      <c r="Y330" s="198" t="s">
        <v>1172</v>
      </c>
      <c r="Z330" s="199"/>
      <c r="AA330" s="200"/>
      <c r="AB330" s="200"/>
      <c r="AC330" s="169" t="str">
        <f t="shared" si="18"/>
        <v/>
      </c>
    </row>
    <row r="331" spans="2:29" s="170" customFormat="1">
      <c r="B331" s="247"/>
      <c r="C331" s="196" t="s">
        <v>430</v>
      </c>
      <c r="D331" s="298">
        <v>3951</v>
      </c>
      <c r="E331" s="298"/>
      <c r="F331" s="196" t="s">
        <v>3</v>
      </c>
      <c r="G331" s="196" t="s">
        <v>1169</v>
      </c>
      <c r="H331" s="196" t="s">
        <v>487</v>
      </c>
      <c r="I331" s="196" t="s">
        <v>486</v>
      </c>
      <c r="J331" s="196" t="s">
        <v>493</v>
      </c>
      <c r="K331" s="293" t="s">
        <v>403</v>
      </c>
      <c r="L331" s="218"/>
      <c r="M331" s="294"/>
      <c r="N331" s="295"/>
      <c r="O331" s="296"/>
      <c r="P331" s="197" t="s">
        <v>73</v>
      </c>
      <c r="Q331" s="220">
        <v>25</v>
      </c>
      <c r="R331" s="223">
        <v>87</v>
      </c>
      <c r="S331" s="288">
        <v>84</v>
      </c>
      <c r="T331" s="288">
        <v>79</v>
      </c>
      <c r="U331" s="288">
        <v>75</v>
      </c>
      <c r="V331" s="5"/>
      <c r="W331" s="224">
        <f t="shared" si="16"/>
        <v>0</v>
      </c>
      <c r="X331" s="264">
        <f t="shared" si="17"/>
        <v>0</v>
      </c>
      <c r="Y331" s="198" t="s">
        <v>1172</v>
      </c>
      <c r="Z331" s="199"/>
      <c r="AA331" s="200"/>
      <c r="AB331" s="200"/>
      <c r="AC331" s="169" t="str">
        <f t="shared" si="18"/>
        <v/>
      </c>
    </row>
    <row r="332" spans="2:29" s="170" customFormat="1">
      <c r="B332" s="247"/>
      <c r="C332" s="196" t="s">
        <v>957</v>
      </c>
      <c r="D332" s="298">
        <v>2310</v>
      </c>
      <c r="E332" s="298"/>
      <c r="F332" s="196" t="s">
        <v>3</v>
      </c>
      <c r="G332" s="196" t="s">
        <v>1169</v>
      </c>
      <c r="H332" s="196" t="s">
        <v>487</v>
      </c>
      <c r="I332" s="196" t="s">
        <v>486</v>
      </c>
      <c r="J332" s="196" t="s">
        <v>518</v>
      </c>
      <c r="K332" s="293" t="s">
        <v>403</v>
      </c>
      <c r="L332" s="218"/>
      <c r="M332" s="294"/>
      <c r="N332" s="295"/>
      <c r="O332" s="296"/>
      <c r="P332" s="197" t="s">
        <v>73</v>
      </c>
      <c r="Q332" s="220">
        <v>25</v>
      </c>
      <c r="R332" s="223">
        <v>87</v>
      </c>
      <c r="S332" s="288">
        <v>84</v>
      </c>
      <c r="T332" s="288">
        <v>79</v>
      </c>
      <c r="U332" s="288">
        <v>75</v>
      </c>
      <c r="V332" s="5"/>
      <c r="W332" s="224">
        <f t="shared" si="16"/>
        <v>0</v>
      </c>
      <c r="X332" s="264">
        <f t="shared" si="17"/>
        <v>0</v>
      </c>
      <c r="Y332" s="198" t="s">
        <v>1172</v>
      </c>
      <c r="Z332" s="199"/>
      <c r="AA332" s="200"/>
      <c r="AB332" s="200"/>
      <c r="AC332" s="169" t="str">
        <f t="shared" si="18"/>
        <v/>
      </c>
    </row>
    <row r="333" spans="2:29" s="170" customFormat="1">
      <c r="B333" s="247"/>
      <c r="C333" s="196" t="s">
        <v>958</v>
      </c>
      <c r="D333" s="298">
        <v>1848</v>
      </c>
      <c r="E333" s="298"/>
      <c r="F333" s="196" t="s">
        <v>3</v>
      </c>
      <c r="G333" s="196" t="s">
        <v>1169</v>
      </c>
      <c r="H333" s="196" t="s">
        <v>487</v>
      </c>
      <c r="I333" s="196" t="s">
        <v>486</v>
      </c>
      <c r="J333" s="196" t="s">
        <v>519</v>
      </c>
      <c r="K333" s="293" t="s">
        <v>403</v>
      </c>
      <c r="L333" s="218"/>
      <c r="M333" s="294"/>
      <c r="N333" s="295"/>
      <c r="O333" s="296"/>
      <c r="P333" s="197" t="s">
        <v>73</v>
      </c>
      <c r="Q333" s="220">
        <v>25</v>
      </c>
      <c r="R333" s="223">
        <v>87</v>
      </c>
      <c r="S333" s="288">
        <v>84</v>
      </c>
      <c r="T333" s="288">
        <v>79</v>
      </c>
      <c r="U333" s="288">
        <v>75</v>
      </c>
      <c r="V333" s="5"/>
      <c r="W333" s="224">
        <f t="shared" si="16"/>
        <v>0</v>
      </c>
      <c r="X333" s="264">
        <f t="shared" si="17"/>
        <v>0</v>
      </c>
      <c r="Y333" s="198" t="s">
        <v>1172</v>
      </c>
      <c r="Z333" s="199"/>
      <c r="AA333" s="200"/>
      <c r="AB333" s="200"/>
      <c r="AC333" s="169" t="str">
        <f t="shared" si="18"/>
        <v/>
      </c>
    </row>
    <row r="334" spans="2:29" s="170" customFormat="1">
      <c r="B334" s="247"/>
      <c r="C334" s="196" t="s">
        <v>959</v>
      </c>
      <c r="D334" s="298">
        <v>672</v>
      </c>
      <c r="E334" s="298"/>
      <c r="F334" s="196" t="s">
        <v>3</v>
      </c>
      <c r="G334" s="196" t="s">
        <v>1169</v>
      </c>
      <c r="H334" s="196" t="s">
        <v>746</v>
      </c>
      <c r="I334" s="196" t="s">
        <v>747</v>
      </c>
      <c r="J334" s="196" t="s">
        <v>748</v>
      </c>
      <c r="K334" s="293" t="s">
        <v>403</v>
      </c>
      <c r="L334" s="218"/>
      <c r="M334" s="294"/>
      <c r="N334" s="295"/>
      <c r="O334" s="296"/>
      <c r="P334" s="197" t="s">
        <v>73</v>
      </c>
      <c r="Q334" s="220">
        <v>25</v>
      </c>
      <c r="R334" s="223">
        <v>87</v>
      </c>
      <c r="S334" s="288">
        <v>84</v>
      </c>
      <c r="T334" s="288">
        <v>79</v>
      </c>
      <c r="U334" s="288">
        <v>75</v>
      </c>
      <c r="V334" s="5"/>
      <c r="W334" s="224">
        <f t="shared" si="16"/>
        <v>0</v>
      </c>
      <c r="X334" s="264">
        <f t="shared" si="17"/>
        <v>0</v>
      </c>
      <c r="Y334" s="198" t="s">
        <v>1172</v>
      </c>
      <c r="Z334" s="199"/>
      <c r="AA334" s="200"/>
      <c r="AB334" s="200"/>
      <c r="AC334" s="169" t="str">
        <f t="shared" si="18"/>
        <v/>
      </c>
    </row>
    <row r="335" spans="2:29" s="170" customFormat="1">
      <c r="B335" s="247"/>
      <c r="C335" s="196" t="s">
        <v>960</v>
      </c>
      <c r="D335" s="298">
        <v>360</v>
      </c>
      <c r="E335" s="298"/>
      <c r="F335" s="196" t="s">
        <v>3</v>
      </c>
      <c r="G335" s="196" t="s">
        <v>1169</v>
      </c>
      <c r="H335" s="196" t="s">
        <v>279</v>
      </c>
      <c r="I335" s="196" t="s">
        <v>278</v>
      </c>
      <c r="J335" s="196" t="s">
        <v>749</v>
      </c>
      <c r="K335" s="293" t="s">
        <v>403</v>
      </c>
      <c r="L335" s="218"/>
      <c r="M335" s="294"/>
      <c r="N335" s="295"/>
      <c r="O335" s="296"/>
      <c r="P335" s="197" t="s">
        <v>73</v>
      </c>
      <c r="Q335" s="220">
        <v>25</v>
      </c>
      <c r="R335" s="223">
        <v>87</v>
      </c>
      <c r="S335" s="288">
        <v>84</v>
      </c>
      <c r="T335" s="288">
        <v>79</v>
      </c>
      <c r="U335" s="288">
        <v>75</v>
      </c>
      <c r="V335" s="5"/>
      <c r="W335" s="224">
        <f t="shared" si="16"/>
        <v>0</v>
      </c>
      <c r="X335" s="264">
        <f t="shared" si="17"/>
        <v>0</v>
      </c>
      <c r="Y335" s="198" t="s">
        <v>1172</v>
      </c>
      <c r="Z335" s="199"/>
      <c r="AA335" s="200"/>
      <c r="AB335" s="200"/>
      <c r="AC335" s="169" t="str">
        <f t="shared" si="18"/>
        <v/>
      </c>
    </row>
    <row r="336" spans="2:29" s="170" customFormat="1">
      <c r="B336" s="247"/>
      <c r="C336" s="196" t="s">
        <v>431</v>
      </c>
      <c r="D336" s="298">
        <v>207</v>
      </c>
      <c r="E336" s="298"/>
      <c r="F336" s="196" t="s">
        <v>3</v>
      </c>
      <c r="G336" s="196" t="s">
        <v>1169</v>
      </c>
      <c r="H336" s="196" t="s">
        <v>279</v>
      </c>
      <c r="I336" s="196" t="s">
        <v>278</v>
      </c>
      <c r="J336" s="196" t="s">
        <v>280</v>
      </c>
      <c r="K336" s="293" t="s">
        <v>403</v>
      </c>
      <c r="L336" s="218"/>
      <c r="M336" s="294"/>
      <c r="N336" s="295"/>
      <c r="O336" s="297"/>
      <c r="P336" s="197" t="s">
        <v>73</v>
      </c>
      <c r="Q336" s="220">
        <v>25</v>
      </c>
      <c r="R336" s="223">
        <v>128</v>
      </c>
      <c r="S336" s="288">
        <v>124</v>
      </c>
      <c r="T336" s="288">
        <v>117</v>
      </c>
      <c r="U336" s="288">
        <v>110</v>
      </c>
      <c r="V336" s="5"/>
      <c r="W336" s="224">
        <f t="shared" si="16"/>
        <v>0</v>
      </c>
      <c r="X336" s="264">
        <f t="shared" si="17"/>
        <v>0</v>
      </c>
      <c r="Y336" s="198" t="s">
        <v>1172</v>
      </c>
      <c r="Z336" s="199"/>
      <c r="AA336" s="200"/>
      <c r="AB336" s="200"/>
      <c r="AC336" s="169" t="str">
        <f t="shared" si="18"/>
        <v/>
      </c>
    </row>
    <row r="337" spans="2:29" s="170" customFormat="1">
      <c r="B337" s="247"/>
      <c r="C337" s="196" t="s">
        <v>961</v>
      </c>
      <c r="D337" s="298">
        <v>750</v>
      </c>
      <c r="E337" s="298"/>
      <c r="F337" s="196" t="s">
        <v>3</v>
      </c>
      <c r="G337" s="196" t="s">
        <v>1169</v>
      </c>
      <c r="H337" s="196" t="s">
        <v>279</v>
      </c>
      <c r="I337" s="196" t="s">
        <v>278</v>
      </c>
      <c r="J337" s="196" t="s">
        <v>750</v>
      </c>
      <c r="K337" s="293" t="s">
        <v>403</v>
      </c>
      <c r="L337" s="218"/>
      <c r="M337" s="294"/>
      <c r="N337" s="295"/>
      <c r="O337" s="297"/>
      <c r="P337" s="197" t="s">
        <v>73</v>
      </c>
      <c r="Q337" s="220">
        <v>25</v>
      </c>
      <c r="R337" s="223">
        <v>87</v>
      </c>
      <c r="S337" s="288">
        <v>84</v>
      </c>
      <c r="T337" s="288">
        <v>79</v>
      </c>
      <c r="U337" s="288">
        <v>75</v>
      </c>
      <c r="V337" s="5"/>
      <c r="W337" s="224">
        <f t="shared" si="16"/>
        <v>0</v>
      </c>
      <c r="X337" s="264">
        <f t="shared" si="17"/>
        <v>0</v>
      </c>
      <c r="Y337" s="198" t="s">
        <v>1172</v>
      </c>
      <c r="Z337" s="199"/>
      <c r="AA337" s="200"/>
      <c r="AB337" s="200"/>
      <c r="AC337" s="169" t="str">
        <f t="shared" si="18"/>
        <v/>
      </c>
    </row>
    <row r="338" spans="2:29" s="170" customFormat="1">
      <c r="B338" s="247"/>
      <c r="C338" s="196" t="s">
        <v>962</v>
      </c>
      <c r="D338" s="298">
        <v>1800</v>
      </c>
      <c r="E338" s="298"/>
      <c r="F338" s="196" t="s">
        <v>3</v>
      </c>
      <c r="G338" s="196" t="s">
        <v>1169</v>
      </c>
      <c r="H338" s="196" t="s">
        <v>282</v>
      </c>
      <c r="I338" s="196" t="s">
        <v>281</v>
      </c>
      <c r="J338" s="196" t="s">
        <v>283</v>
      </c>
      <c r="K338" s="293" t="s">
        <v>403</v>
      </c>
      <c r="L338" s="218"/>
      <c r="M338" s="294"/>
      <c r="N338" s="295"/>
      <c r="O338" s="296"/>
      <c r="P338" s="197" t="s">
        <v>73</v>
      </c>
      <c r="Q338" s="220">
        <v>25</v>
      </c>
      <c r="R338" s="223">
        <v>87</v>
      </c>
      <c r="S338" s="288">
        <v>84</v>
      </c>
      <c r="T338" s="288">
        <v>79</v>
      </c>
      <c r="U338" s="288">
        <v>75</v>
      </c>
      <c r="V338" s="5"/>
      <c r="W338" s="224">
        <f t="shared" si="16"/>
        <v>0</v>
      </c>
      <c r="X338" s="264">
        <f t="shared" si="17"/>
        <v>0</v>
      </c>
      <c r="Y338" s="198" t="s">
        <v>1172</v>
      </c>
      <c r="Z338" s="199"/>
      <c r="AA338" s="200"/>
      <c r="AB338" s="200"/>
      <c r="AC338" s="169" t="str">
        <f t="shared" si="18"/>
        <v/>
      </c>
    </row>
    <row r="339" spans="2:29" s="170" customFormat="1">
      <c r="B339" s="247"/>
      <c r="C339" s="196" t="s">
        <v>963</v>
      </c>
      <c r="D339" s="298">
        <v>600</v>
      </c>
      <c r="E339" s="298"/>
      <c r="F339" s="196" t="s">
        <v>3</v>
      </c>
      <c r="G339" s="196" t="s">
        <v>1169</v>
      </c>
      <c r="H339" s="196" t="s">
        <v>282</v>
      </c>
      <c r="I339" s="196" t="s">
        <v>281</v>
      </c>
      <c r="J339" s="196" t="s">
        <v>751</v>
      </c>
      <c r="K339" s="293" t="s">
        <v>403</v>
      </c>
      <c r="L339" s="218"/>
      <c r="M339" s="294"/>
      <c r="N339" s="295"/>
      <c r="O339" s="296"/>
      <c r="P339" s="197" t="s">
        <v>73</v>
      </c>
      <c r="Q339" s="220">
        <v>25</v>
      </c>
      <c r="R339" s="223">
        <v>87</v>
      </c>
      <c r="S339" s="288">
        <v>84</v>
      </c>
      <c r="T339" s="288">
        <v>79</v>
      </c>
      <c r="U339" s="288">
        <v>75</v>
      </c>
      <c r="V339" s="5"/>
      <c r="W339" s="224">
        <f t="shared" si="16"/>
        <v>0</v>
      </c>
      <c r="X339" s="264">
        <f t="shared" si="17"/>
        <v>0</v>
      </c>
      <c r="Y339" s="198" t="s">
        <v>1172</v>
      </c>
      <c r="Z339" s="199"/>
      <c r="AA339" s="200"/>
      <c r="AB339" s="200"/>
      <c r="AC339" s="169" t="str">
        <f t="shared" si="18"/>
        <v/>
      </c>
    </row>
    <row r="340" spans="2:29" s="170" customFormat="1">
      <c r="B340" s="247"/>
      <c r="C340" s="196" t="s">
        <v>964</v>
      </c>
      <c r="D340" s="298">
        <v>180</v>
      </c>
      <c r="E340" s="298"/>
      <c r="F340" s="196" t="s">
        <v>3</v>
      </c>
      <c r="G340" s="196" t="s">
        <v>1169</v>
      </c>
      <c r="H340" s="196" t="s">
        <v>282</v>
      </c>
      <c r="I340" s="196" t="s">
        <v>281</v>
      </c>
      <c r="J340" s="196" t="s">
        <v>752</v>
      </c>
      <c r="K340" s="293" t="s">
        <v>403</v>
      </c>
      <c r="L340" s="218"/>
      <c r="M340" s="294"/>
      <c r="N340" s="295"/>
      <c r="O340" s="297"/>
      <c r="P340" s="197" t="s">
        <v>73</v>
      </c>
      <c r="Q340" s="220">
        <v>25</v>
      </c>
      <c r="R340" s="223">
        <v>128</v>
      </c>
      <c r="S340" s="288">
        <v>124</v>
      </c>
      <c r="T340" s="288">
        <v>117</v>
      </c>
      <c r="U340" s="288">
        <v>110</v>
      </c>
      <c r="V340" s="5"/>
      <c r="W340" s="224">
        <f t="shared" si="16"/>
        <v>0</v>
      </c>
      <c r="X340" s="264">
        <f t="shared" si="17"/>
        <v>0</v>
      </c>
      <c r="Y340" s="198" t="s">
        <v>1172</v>
      </c>
      <c r="Z340" s="199"/>
      <c r="AA340" s="200"/>
      <c r="AB340" s="200"/>
      <c r="AC340" s="169" t="str">
        <f t="shared" si="18"/>
        <v/>
      </c>
    </row>
    <row r="341" spans="2:29" s="170" customFormat="1">
      <c r="B341" s="247"/>
      <c r="C341" s="196" t="s">
        <v>965</v>
      </c>
      <c r="D341" s="298">
        <v>300</v>
      </c>
      <c r="E341" s="298"/>
      <c r="F341" s="196" t="s">
        <v>3</v>
      </c>
      <c r="G341" s="196" t="s">
        <v>1169</v>
      </c>
      <c r="H341" s="196" t="s">
        <v>282</v>
      </c>
      <c r="I341" s="196" t="s">
        <v>281</v>
      </c>
      <c r="J341" s="196" t="s">
        <v>438</v>
      </c>
      <c r="K341" s="293" t="s">
        <v>403</v>
      </c>
      <c r="L341" s="218"/>
      <c r="M341" s="294"/>
      <c r="N341" s="295"/>
      <c r="O341" s="296"/>
      <c r="P341" s="197" t="s">
        <v>73</v>
      </c>
      <c r="Q341" s="220">
        <v>25</v>
      </c>
      <c r="R341" s="223">
        <v>87</v>
      </c>
      <c r="S341" s="288">
        <v>84</v>
      </c>
      <c r="T341" s="288">
        <v>79</v>
      </c>
      <c r="U341" s="288">
        <v>75</v>
      </c>
      <c r="V341" s="5"/>
      <c r="W341" s="224">
        <f t="shared" si="16"/>
        <v>0</v>
      </c>
      <c r="X341" s="264">
        <f t="shared" si="17"/>
        <v>0</v>
      </c>
      <c r="Y341" s="198" t="s">
        <v>1172</v>
      </c>
      <c r="Z341" s="199"/>
      <c r="AA341" s="200"/>
      <c r="AB341" s="200"/>
      <c r="AC341" s="169" t="str">
        <f t="shared" si="18"/>
        <v/>
      </c>
    </row>
    <row r="342" spans="2:29" s="170" customFormat="1">
      <c r="B342" s="247"/>
      <c r="C342" s="196" t="s">
        <v>966</v>
      </c>
      <c r="D342" s="298">
        <v>240</v>
      </c>
      <c r="E342" s="298"/>
      <c r="F342" s="196" t="s">
        <v>3</v>
      </c>
      <c r="G342" s="196" t="s">
        <v>1169</v>
      </c>
      <c r="H342" s="196" t="s">
        <v>282</v>
      </c>
      <c r="I342" s="196" t="s">
        <v>281</v>
      </c>
      <c r="J342" s="196" t="s">
        <v>753</v>
      </c>
      <c r="K342" s="293" t="s">
        <v>403</v>
      </c>
      <c r="L342" s="218"/>
      <c r="M342" s="294"/>
      <c r="N342" s="295"/>
      <c r="O342" s="296"/>
      <c r="P342" s="197" t="s">
        <v>73</v>
      </c>
      <c r="Q342" s="220">
        <v>25</v>
      </c>
      <c r="R342" s="223">
        <v>87</v>
      </c>
      <c r="S342" s="288">
        <v>84</v>
      </c>
      <c r="T342" s="288">
        <v>79</v>
      </c>
      <c r="U342" s="288">
        <v>75</v>
      </c>
      <c r="V342" s="5"/>
      <c r="W342" s="224">
        <f t="shared" si="16"/>
        <v>0</v>
      </c>
      <c r="X342" s="264">
        <f t="shared" si="17"/>
        <v>0</v>
      </c>
      <c r="Y342" s="198" t="s">
        <v>1172</v>
      </c>
      <c r="Z342" s="199"/>
      <c r="AA342" s="200"/>
      <c r="AB342" s="200"/>
      <c r="AC342" s="169" t="str">
        <f t="shared" si="18"/>
        <v/>
      </c>
    </row>
    <row r="343" spans="2:29" s="170" customFormat="1">
      <c r="B343" s="247"/>
      <c r="C343" s="196" t="s">
        <v>967</v>
      </c>
      <c r="D343" s="298">
        <v>168</v>
      </c>
      <c r="E343" s="298"/>
      <c r="F343" s="196" t="s">
        <v>3</v>
      </c>
      <c r="G343" s="196" t="s">
        <v>1169</v>
      </c>
      <c r="H343" s="196" t="s">
        <v>282</v>
      </c>
      <c r="I343" s="196" t="s">
        <v>281</v>
      </c>
      <c r="J343" s="196" t="s">
        <v>439</v>
      </c>
      <c r="K343" s="293" t="s">
        <v>403</v>
      </c>
      <c r="L343" s="218"/>
      <c r="M343" s="294"/>
      <c r="N343" s="295"/>
      <c r="O343" s="296"/>
      <c r="P343" s="197" t="s">
        <v>73</v>
      </c>
      <c r="Q343" s="220">
        <v>25</v>
      </c>
      <c r="R343" s="223">
        <v>170</v>
      </c>
      <c r="S343" s="288">
        <v>164</v>
      </c>
      <c r="T343" s="288">
        <v>154</v>
      </c>
      <c r="U343" s="288">
        <v>145</v>
      </c>
      <c r="V343" s="5"/>
      <c r="W343" s="224">
        <f t="shared" si="16"/>
        <v>0</v>
      </c>
      <c r="X343" s="264">
        <f t="shared" si="17"/>
        <v>0</v>
      </c>
      <c r="Y343" s="198" t="s">
        <v>1172</v>
      </c>
      <c r="Z343" s="199"/>
      <c r="AA343" s="200"/>
      <c r="AB343" s="200"/>
      <c r="AC343" s="169" t="str">
        <f t="shared" si="18"/>
        <v/>
      </c>
    </row>
    <row r="344" spans="2:29" s="170" customFormat="1">
      <c r="B344" s="247"/>
      <c r="C344" s="196" t="s">
        <v>968</v>
      </c>
      <c r="D344" s="298">
        <v>225</v>
      </c>
      <c r="E344" s="298"/>
      <c r="F344" s="196" t="s">
        <v>3</v>
      </c>
      <c r="G344" s="196" t="s">
        <v>1169</v>
      </c>
      <c r="H344" s="196" t="s">
        <v>282</v>
      </c>
      <c r="I344" s="196" t="s">
        <v>281</v>
      </c>
      <c r="J344" s="196" t="s">
        <v>754</v>
      </c>
      <c r="K344" s="293" t="s">
        <v>403</v>
      </c>
      <c r="L344" s="218"/>
      <c r="M344" s="294"/>
      <c r="N344" s="295"/>
      <c r="O344" s="296"/>
      <c r="P344" s="197" t="s">
        <v>73</v>
      </c>
      <c r="Q344" s="220">
        <v>25</v>
      </c>
      <c r="R344" s="223">
        <v>87</v>
      </c>
      <c r="S344" s="288">
        <v>84</v>
      </c>
      <c r="T344" s="288">
        <v>79</v>
      </c>
      <c r="U344" s="288">
        <v>75</v>
      </c>
      <c r="V344" s="5"/>
      <c r="W344" s="224">
        <f t="shared" si="16"/>
        <v>0</v>
      </c>
      <c r="X344" s="264">
        <f t="shared" si="17"/>
        <v>0</v>
      </c>
      <c r="Y344" s="198" t="s">
        <v>1172</v>
      </c>
      <c r="Z344" s="199"/>
      <c r="AA344" s="200"/>
      <c r="AB344" s="200"/>
      <c r="AC344" s="169" t="str">
        <f t="shared" si="18"/>
        <v/>
      </c>
    </row>
    <row r="345" spans="2:29" s="170" customFormat="1">
      <c r="B345" s="247"/>
      <c r="C345" s="196" t="s">
        <v>969</v>
      </c>
      <c r="D345" s="298">
        <v>105</v>
      </c>
      <c r="E345" s="298"/>
      <c r="F345" s="196" t="s">
        <v>3</v>
      </c>
      <c r="G345" s="196" t="s">
        <v>1169</v>
      </c>
      <c r="H345" s="196" t="s">
        <v>282</v>
      </c>
      <c r="I345" s="196" t="s">
        <v>281</v>
      </c>
      <c r="J345" s="196" t="s">
        <v>285</v>
      </c>
      <c r="K345" s="293" t="s">
        <v>403</v>
      </c>
      <c r="L345" s="218"/>
      <c r="M345" s="294"/>
      <c r="N345" s="295"/>
      <c r="O345" s="296"/>
      <c r="P345" s="197" t="s">
        <v>73</v>
      </c>
      <c r="Q345" s="220">
        <v>25</v>
      </c>
      <c r="R345" s="223">
        <v>87</v>
      </c>
      <c r="S345" s="288">
        <v>84</v>
      </c>
      <c r="T345" s="288">
        <v>79</v>
      </c>
      <c r="U345" s="288">
        <v>75</v>
      </c>
      <c r="V345" s="5"/>
      <c r="W345" s="224">
        <f t="shared" si="16"/>
        <v>0</v>
      </c>
      <c r="X345" s="264">
        <f t="shared" si="17"/>
        <v>0</v>
      </c>
      <c r="Y345" s="198" t="s">
        <v>1172</v>
      </c>
      <c r="Z345" s="199"/>
      <c r="AA345" s="200"/>
      <c r="AB345" s="200"/>
      <c r="AC345" s="169" t="str">
        <f t="shared" si="18"/>
        <v/>
      </c>
    </row>
    <row r="346" spans="2:29" s="170" customFormat="1">
      <c r="B346" s="247"/>
      <c r="C346" s="196" t="s">
        <v>970</v>
      </c>
      <c r="D346" s="298">
        <v>180</v>
      </c>
      <c r="E346" s="298"/>
      <c r="F346" s="196" t="s">
        <v>3</v>
      </c>
      <c r="G346" s="196" t="s">
        <v>1169</v>
      </c>
      <c r="H346" s="196" t="s">
        <v>282</v>
      </c>
      <c r="I346" s="196" t="s">
        <v>281</v>
      </c>
      <c r="J346" s="196" t="s">
        <v>755</v>
      </c>
      <c r="K346" s="293" t="s">
        <v>403</v>
      </c>
      <c r="L346" s="218"/>
      <c r="M346" s="294"/>
      <c r="N346" s="295"/>
      <c r="O346" s="296"/>
      <c r="P346" s="197" t="s">
        <v>73</v>
      </c>
      <c r="Q346" s="220">
        <v>25</v>
      </c>
      <c r="R346" s="223">
        <v>264</v>
      </c>
      <c r="S346" s="288">
        <v>256</v>
      </c>
      <c r="T346" s="288">
        <v>240</v>
      </c>
      <c r="U346" s="288">
        <v>226</v>
      </c>
      <c r="V346" s="5"/>
      <c r="W346" s="224">
        <f t="shared" si="16"/>
        <v>0</v>
      </c>
      <c r="X346" s="264">
        <f t="shared" si="17"/>
        <v>0</v>
      </c>
      <c r="Y346" s="198" t="s">
        <v>1172</v>
      </c>
      <c r="Z346" s="199"/>
      <c r="AA346" s="200"/>
      <c r="AB346" s="200"/>
      <c r="AC346" s="169" t="str">
        <f t="shared" si="18"/>
        <v/>
      </c>
    </row>
    <row r="347" spans="2:29" s="170" customFormat="1">
      <c r="B347" s="247"/>
      <c r="C347" s="196" t="s">
        <v>971</v>
      </c>
      <c r="D347" s="298">
        <v>96</v>
      </c>
      <c r="E347" s="298"/>
      <c r="F347" s="196" t="s">
        <v>3</v>
      </c>
      <c r="G347" s="196" t="s">
        <v>1169</v>
      </c>
      <c r="H347" s="196" t="s">
        <v>282</v>
      </c>
      <c r="I347" s="196" t="s">
        <v>281</v>
      </c>
      <c r="J347" s="196" t="s">
        <v>440</v>
      </c>
      <c r="K347" s="293" t="s">
        <v>403</v>
      </c>
      <c r="L347" s="218"/>
      <c r="M347" s="294"/>
      <c r="N347" s="295"/>
      <c r="O347" s="296"/>
      <c r="P347" s="197" t="s">
        <v>73</v>
      </c>
      <c r="Q347" s="220">
        <v>25</v>
      </c>
      <c r="R347" s="223">
        <v>128</v>
      </c>
      <c r="S347" s="288">
        <v>124</v>
      </c>
      <c r="T347" s="288">
        <v>117</v>
      </c>
      <c r="U347" s="288">
        <v>110</v>
      </c>
      <c r="V347" s="5"/>
      <c r="W347" s="224">
        <f t="shared" si="16"/>
        <v>0</v>
      </c>
      <c r="X347" s="264">
        <f t="shared" si="17"/>
        <v>0</v>
      </c>
      <c r="Y347" s="198" t="s">
        <v>1172</v>
      </c>
      <c r="Z347" s="199"/>
      <c r="AA347" s="200"/>
      <c r="AB347" s="200"/>
      <c r="AC347" s="169" t="str">
        <f t="shared" si="18"/>
        <v/>
      </c>
    </row>
    <row r="348" spans="2:29" s="170" customFormat="1">
      <c r="B348" s="247"/>
      <c r="C348" s="196" t="s">
        <v>972</v>
      </c>
      <c r="D348" s="298">
        <v>795</v>
      </c>
      <c r="E348" s="298"/>
      <c r="F348" s="196" t="s">
        <v>3</v>
      </c>
      <c r="G348" s="196" t="s">
        <v>1169</v>
      </c>
      <c r="H348" s="196" t="s">
        <v>287</v>
      </c>
      <c r="I348" s="196" t="s">
        <v>286</v>
      </c>
      <c r="J348" s="196" t="s">
        <v>284</v>
      </c>
      <c r="K348" s="293" t="s">
        <v>403</v>
      </c>
      <c r="L348" s="218"/>
      <c r="M348" s="294"/>
      <c r="N348" s="295"/>
      <c r="O348" s="297"/>
      <c r="P348" s="197" t="s">
        <v>73</v>
      </c>
      <c r="Q348" s="220">
        <v>25</v>
      </c>
      <c r="R348" s="223">
        <v>87</v>
      </c>
      <c r="S348" s="288">
        <v>84</v>
      </c>
      <c r="T348" s="288">
        <v>79</v>
      </c>
      <c r="U348" s="288">
        <v>75</v>
      </c>
      <c r="V348" s="5"/>
      <c r="W348" s="224">
        <f t="shared" si="16"/>
        <v>0</v>
      </c>
      <c r="X348" s="264">
        <f t="shared" si="17"/>
        <v>0</v>
      </c>
      <c r="Y348" s="198" t="s">
        <v>1172</v>
      </c>
      <c r="Z348" s="199"/>
      <c r="AA348" s="200"/>
      <c r="AB348" s="200"/>
      <c r="AC348" s="169" t="str">
        <f t="shared" si="18"/>
        <v/>
      </c>
    </row>
    <row r="349" spans="2:29" s="170" customFormat="1">
      <c r="B349" s="247"/>
      <c r="C349" s="196" t="s">
        <v>973</v>
      </c>
      <c r="D349" s="298">
        <v>390</v>
      </c>
      <c r="E349" s="298"/>
      <c r="F349" s="196" t="s">
        <v>3</v>
      </c>
      <c r="G349" s="196" t="s">
        <v>1169</v>
      </c>
      <c r="H349" s="196" t="s">
        <v>291</v>
      </c>
      <c r="I349" s="196" t="s">
        <v>290</v>
      </c>
      <c r="J349" s="196" t="s">
        <v>292</v>
      </c>
      <c r="K349" s="293" t="s">
        <v>403</v>
      </c>
      <c r="L349" s="218"/>
      <c r="M349" s="294"/>
      <c r="N349" s="295"/>
      <c r="O349" s="296"/>
      <c r="P349" s="197" t="s">
        <v>73</v>
      </c>
      <c r="Q349" s="220">
        <v>25</v>
      </c>
      <c r="R349" s="223">
        <v>87</v>
      </c>
      <c r="S349" s="288">
        <v>84</v>
      </c>
      <c r="T349" s="288">
        <v>79</v>
      </c>
      <c r="U349" s="288">
        <v>75</v>
      </c>
      <c r="V349" s="5"/>
      <c r="W349" s="224">
        <f t="shared" si="16"/>
        <v>0</v>
      </c>
      <c r="X349" s="264">
        <f t="shared" si="17"/>
        <v>0</v>
      </c>
      <c r="Y349" s="198" t="s">
        <v>1172</v>
      </c>
      <c r="Z349" s="199"/>
      <c r="AA349" s="200"/>
      <c r="AB349" s="200"/>
      <c r="AC349" s="169" t="str">
        <f t="shared" si="18"/>
        <v/>
      </c>
    </row>
    <row r="350" spans="2:29" s="165" customFormat="1" ht="18" customHeight="1">
      <c r="B350" s="246"/>
      <c r="C350" s="166" t="s">
        <v>72</v>
      </c>
      <c r="D350" s="215"/>
      <c r="E350" s="215"/>
      <c r="F350" s="278"/>
      <c r="G350" s="302" t="s">
        <v>1166</v>
      </c>
      <c r="H350" s="273"/>
      <c r="I350" s="271"/>
      <c r="J350" s="271"/>
      <c r="K350" s="272"/>
      <c r="L350" s="272"/>
      <c r="M350" s="272"/>
      <c r="N350" s="271"/>
      <c r="O350" s="271"/>
      <c r="P350" s="191"/>
      <c r="Q350" s="192"/>
      <c r="R350" s="193"/>
      <c r="S350" s="193"/>
      <c r="T350" s="193"/>
      <c r="U350" s="193"/>
      <c r="V350" s="4"/>
      <c r="W350" s="193"/>
      <c r="X350" s="193"/>
      <c r="Y350" s="193"/>
      <c r="Z350" s="194"/>
      <c r="AA350" s="194"/>
      <c r="AB350" s="195"/>
      <c r="AC350" s="163"/>
    </row>
    <row r="351" spans="2:29" s="170" customFormat="1">
      <c r="B351" s="247"/>
      <c r="C351" s="196" t="s">
        <v>1056</v>
      </c>
      <c r="D351" s="298">
        <v>4599</v>
      </c>
      <c r="E351" s="298"/>
      <c r="F351" s="196" t="s">
        <v>3</v>
      </c>
      <c r="G351" s="196" t="s">
        <v>1166</v>
      </c>
      <c r="H351" s="196" t="s">
        <v>27</v>
      </c>
      <c r="I351" s="196" t="s">
        <v>26</v>
      </c>
      <c r="J351" s="196" t="s">
        <v>227</v>
      </c>
      <c r="K351" s="196" t="s">
        <v>974</v>
      </c>
      <c r="L351" s="218"/>
      <c r="M351" s="218"/>
      <c r="N351" s="218"/>
      <c r="O351" s="219"/>
      <c r="P351" s="197" t="s">
        <v>73</v>
      </c>
      <c r="Q351" s="220">
        <v>25</v>
      </c>
      <c r="R351" s="223">
        <v>116</v>
      </c>
      <c r="S351" s="288">
        <v>99</v>
      </c>
      <c r="T351" s="288">
        <v>99</v>
      </c>
      <c r="U351" s="288">
        <v>99</v>
      </c>
      <c r="V351" s="5"/>
      <c r="W351" s="224">
        <f t="shared" ref="W351:W414" si="19">R351*V351</f>
        <v>0</v>
      </c>
      <c r="X351" s="264">
        <f t="shared" ref="X351:X414" si="20">IF(S351&lt;&gt;"",IF(AND($W$22&gt;=200000,V351&gt;=20),V351*U351,IF(AND($W$22&gt;=200000,V351&lt;20),V351*T351,IF(AND($W$22&lt;200000,V351&gt;=20),V351*S351,V351*R351))),IF($W$22&gt;=200000,V351*T351,V351*R351))</f>
        <v>0</v>
      </c>
      <c r="Y351" s="198" t="s">
        <v>1172</v>
      </c>
      <c r="Z351" s="199"/>
      <c r="AA351" s="200"/>
      <c r="AB351" s="200"/>
      <c r="AC351" s="169" t="str">
        <f t="shared" ref="AC351:AC382" si="21">IF(V351/Q351=0,"",IF(MOD(V351,Q351)&gt;0,"ОШИБКА!!! неверная кратность на сорт",""))</f>
        <v/>
      </c>
    </row>
    <row r="352" spans="2:29" s="170" customFormat="1">
      <c r="B352" s="247"/>
      <c r="C352" s="196"/>
      <c r="D352" s="298">
        <v>9199</v>
      </c>
      <c r="E352" s="298"/>
      <c r="F352" s="196" t="s">
        <v>3</v>
      </c>
      <c r="G352" s="196" t="s">
        <v>1166</v>
      </c>
      <c r="H352" s="196" t="s">
        <v>27</v>
      </c>
      <c r="I352" s="196" t="s">
        <v>26</v>
      </c>
      <c r="J352" s="196" t="s">
        <v>227</v>
      </c>
      <c r="K352" s="196" t="s">
        <v>975</v>
      </c>
      <c r="L352" s="218"/>
      <c r="M352" s="218"/>
      <c r="N352" s="218"/>
      <c r="O352" s="219"/>
      <c r="P352" s="197" t="s">
        <v>73</v>
      </c>
      <c r="Q352" s="220">
        <v>25</v>
      </c>
      <c r="R352" s="223">
        <v>116</v>
      </c>
      <c r="S352" s="288">
        <v>99</v>
      </c>
      <c r="T352" s="288">
        <v>99</v>
      </c>
      <c r="U352" s="288">
        <v>99</v>
      </c>
      <c r="V352" s="5"/>
      <c r="W352" s="224">
        <f t="shared" si="19"/>
        <v>0</v>
      </c>
      <c r="X352" s="264">
        <f t="shared" si="20"/>
        <v>0</v>
      </c>
      <c r="Y352" s="198" t="s">
        <v>1172</v>
      </c>
      <c r="Z352" s="199"/>
      <c r="AA352" s="200"/>
      <c r="AB352" s="200"/>
      <c r="AC352" s="169" t="str">
        <f t="shared" si="21"/>
        <v/>
      </c>
    </row>
    <row r="353" spans="2:29" s="170" customFormat="1">
      <c r="B353" s="247"/>
      <c r="C353" s="196"/>
      <c r="D353" s="298">
        <v>4599</v>
      </c>
      <c r="E353" s="298"/>
      <c r="F353" s="196" t="s">
        <v>3</v>
      </c>
      <c r="G353" s="196" t="s">
        <v>1166</v>
      </c>
      <c r="H353" s="196" t="s">
        <v>27</v>
      </c>
      <c r="I353" s="196" t="s">
        <v>26</v>
      </c>
      <c r="J353" s="196" t="s">
        <v>227</v>
      </c>
      <c r="K353" s="196" t="s">
        <v>976</v>
      </c>
      <c r="L353" s="218"/>
      <c r="M353" s="218"/>
      <c r="N353" s="218"/>
      <c r="O353" s="219"/>
      <c r="P353" s="197" t="s">
        <v>73</v>
      </c>
      <c r="Q353" s="220">
        <v>25</v>
      </c>
      <c r="R353" s="223">
        <v>128</v>
      </c>
      <c r="S353" s="288">
        <v>109</v>
      </c>
      <c r="T353" s="288">
        <v>109</v>
      </c>
      <c r="U353" s="288">
        <v>109</v>
      </c>
      <c r="V353" s="5"/>
      <c r="W353" s="224">
        <f t="shared" si="19"/>
        <v>0</v>
      </c>
      <c r="X353" s="264">
        <f t="shared" si="20"/>
        <v>0</v>
      </c>
      <c r="Y353" s="198" t="s">
        <v>1172</v>
      </c>
      <c r="Z353" s="199"/>
      <c r="AA353" s="200"/>
      <c r="AB353" s="200"/>
      <c r="AC353" s="169" t="str">
        <f t="shared" si="21"/>
        <v/>
      </c>
    </row>
    <row r="354" spans="2:29" s="170" customFormat="1">
      <c r="B354" s="247"/>
      <c r="C354" s="196" t="s">
        <v>1057</v>
      </c>
      <c r="D354" s="298">
        <v>531</v>
      </c>
      <c r="E354" s="298"/>
      <c r="F354" s="196" t="s">
        <v>3</v>
      </c>
      <c r="G354" s="196" t="s">
        <v>1166</v>
      </c>
      <c r="H354" s="196" t="s">
        <v>27</v>
      </c>
      <c r="I354" s="196" t="s">
        <v>26</v>
      </c>
      <c r="J354" s="196"/>
      <c r="K354" s="196" t="s">
        <v>974</v>
      </c>
      <c r="L354" s="218"/>
      <c r="M354" s="218"/>
      <c r="N354" s="218"/>
      <c r="O354" s="219"/>
      <c r="P354" s="197" t="s">
        <v>73</v>
      </c>
      <c r="Q354" s="220">
        <v>25</v>
      </c>
      <c r="R354" s="223">
        <v>116</v>
      </c>
      <c r="S354" s="288">
        <v>99</v>
      </c>
      <c r="T354" s="288">
        <v>99</v>
      </c>
      <c r="U354" s="288">
        <v>99</v>
      </c>
      <c r="V354" s="5"/>
      <c r="W354" s="224">
        <f t="shared" si="19"/>
        <v>0</v>
      </c>
      <c r="X354" s="264">
        <f t="shared" si="20"/>
        <v>0</v>
      </c>
      <c r="Y354" s="198" t="s">
        <v>1172</v>
      </c>
      <c r="Z354" s="199"/>
      <c r="AA354" s="200"/>
      <c r="AB354" s="200"/>
      <c r="AC354" s="169" t="str">
        <f t="shared" si="21"/>
        <v/>
      </c>
    </row>
    <row r="355" spans="2:29" s="170" customFormat="1">
      <c r="B355" s="247"/>
      <c r="C355" s="196"/>
      <c r="D355" s="298">
        <v>1062</v>
      </c>
      <c r="E355" s="298"/>
      <c r="F355" s="196" t="s">
        <v>3</v>
      </c>
      <c r="G355" s="196" t="s">
        <v>1166</v>
      </c>
      <c r="H355" s="196" t="s">
        <v>27</v>
      </c>
      <c r="I355" s="196" t="s">
        <v>26</v>
      </c>
      <c r="J355" s="196"/>
      <c r="K355" s="196" t="s">
        <v>975</v>
      </c>
      <c r="L355" s="218"/>
      <c r="M355" s="218"/>
      <c r="N355" s="218"/>
      <c r="O355" s="219"/>
      <c r="P355" s="197" t="s">
        <v>73</v>
      </c>
      <c r="Q355" s="220">
        <v>25</v>
      </c>
      <c r="R355" s="223">
        <v>116</v>
      </c>
      <c r="S355" s="288">
        <v>99</v>
      </c>
      <c r="T355" s="288">
        <v>99</v>
      </c>
      <c r="U355" s="288">
        <v>99</v>
      </c>
      <c r="V355" s="5"/>
      <c r="W355" s="224">
        <f t="shared" si="19"/>
        <v>0</v>
      </c>
      <c r="X355" s="264">
        <f t="shared" si="20"/>
        <v>0</v>
      </c>
      <c r="Y355" s="198" t="s">
        <v>1172</v>
      </c>
      <c r="Z355" s="199"/>
      <c r="AA355" s="200"/>
      <c r="AB355" s="200"/>
      <c r="AC355" s="169" t="str">
        <f t="shared" si="21"/>
        <v/>
      </c>
    </row>
    <row r="356" spans="2:29" s="170" customFormat="1">
      <c r="B356" s="247"/>
      <c r="C356" s="196"/>
      <c r="D356" s="298">
        <v>531</v>
      </c>
      <c r="E356" s="298"/>
      <c r="F356" s="196" t="s">
        <v>3</v>
      </c>
      <c r="G356" s="196" t="s">
        <v>1166</v>
      </c>
      <c r="H356" s="196" t="s">
        <v>27</v>
      </c>
      <c r="I356" s="196" t="s">
        <v>26</v>
      </c>
      <c r="J356" s="196"/>
      <c r="K356" s="196" t="s">
        <v>976</v>
      </c>
      <c r="L356" s="218"/>
      <c r="M356" s="218"/>
      <c r="N356" s="218"/>
      <c r="O356" s="219"/>
      <c r="P356" s="197" t="s">
        <v>73</v>
      </c>
      <c r="Q356" s="220">
        <v>25</v>
      </c>
      <c r="R356" s="223">
        <v>128</v>
      </c>
      <c r="S356" s="288">
        <v>109</v>
      </c>
      <c r="T356" s="288">
        <v>109</v>
      </c>
      <c r="U356" s="288">
        <v>109</v>
      </c>
      <c r="V356" s="5"/>
      <c r="W356" s="224">
        <f t="shared" si="19"/>
        <v>0</v>
      </c>
      <c r="X356" s="264">
        <f t="shared" si="20"/>
        <v>0</v>
      </c>
      <c r="Y356" s="198" t="s">
        <v>1172</v>
      </c>
      <c r="Z356" s="199"/>
      <c r="AA356" s="200"/>
      <c r="AB356" s="200"/>
      <c r="AC356" s="169" t="str">
        <f t="shared" si="21"/>
        <v/>
      </c>
    </row>
    <row r="357" spans="2:29" s="170" customFormat="1">
      <c r="B357" s="247"/>
      <c r="C357" s="196" t="s">
        <v>1058</v>
      </c>
      <c r="D357" s="298">
        <v>838</v>
      </c>
      <c r="E357" s="298"/>
      <c r="F357" s="196" t="s">
        <v>3</v>
      </c>
      <c r="G357" s="196" t="s">
        <v>1166</v>
      </c>
      <c r="H357" s="196" t="s">
        <v>27</v>
      </c>
      <c r="I357" s="196" t="s">
        <v>26</v>
      </c>
      <c r="J357" s="196" t="s">
        <v>28</v>
      </c>
      <c r="K357" s="196" t="s">
        <v>974</v>
      </c>
      <c r="L357" s="218"/>
      <c r="M357" s="218"/>
      <c r="N357" s="218"/>
      <c r="O357" s="219"/>
      <c r="P357" s="197" t="s">
        <v>73</v>
      </c>
      <c r="Q357" s="220">
        <v>25</v>
      </c>
      <c r="R357" s="223">
        <v>116</v>
      </c>
      <c r="S357" s="288">
        <v>99</v>
      </c>
      <c r="T357" s="288">
        <v>99</v>
      </c>
      <c r="U357" s="288">
        <v>99</v>
      </c>
      <c r="V357" s="5"/>
      <c r="W357" s="224">
        <f t="shared" si="19"/>
        <v>0</v>
      </c>
      <c r="X357" s="264">
        <f t="shared" si="20"/>
        <v>0</v>
      </c>
      <c r="Y357" s="198" t="s">
        <v>1172</v>
      </c>
      <c r="Z357" s="199"/>
      <c r="AA357" s="200"/>
      <c r="AB357" s="200"/>
      <c r="AC357" s="169" t="str">
        <f t="shared" si="21"/>
        <v/>
      </c>
    </row>
    <row r="358" spans="2:29" s="170" customFormat="1">
      <c r="B358" s="247"/>
      <c r="C358" s="196"/>
      <c r="D358" s="298">
        <v>1677</v>
      </c>
      <c r="E358" s="298"/>
      <c r="F358" s="196" t="s">
        <v>3</v>
      </c>
      <c r="G358" s="196" t="s">
        <v>1166</v>
      </c>
      <c r="H358" s="196" t="s">
        <v>27</v>
      </c>
      <c r="I358" s="196" t="s">
        <v>26</v>
      </c>
      <c r="J358" s="196" t="s">
        <v>28</v>
      </c>
      <c r="K358" s="196" t="s">
        <v>975</v>
      </c>
      <c r="L358" s="218"/>
      <c r="M358" s="218"/>
      <c r="N358" s="218"/>
      <c r="O358" s="219"/>
      <c r="P358" s="197" t="s">
        <v>73</v>
      </c>
      <c r="Q358" s="220">
        <v>25</v>
      </c>
      <c r="R358" s="223">
        <v>116</v>
      </c>
      <c r="S358" s="288">
        <v>99</v>
      </c>
      <c r="T358" s="288">
        <v>99</v>
      </c>
      <c r="U358" s="288">
        <v>99</v>
      </c>
      <c r="V358" s="5"/>
      <c r="W358" s="224">
        <f t="shared" si="19"/>
        <v>0</v>
      </c>
      <c r="X358" s="264">
        <f t="shared" si="20"/>
        <v>0</v>
      </c>
      <c r="Y358" s="198" t="s">
        <v>1172</v>
      </c>
      <c r="Z358" s="199"/>
      <c r="AA358" s="200"/>
      <c r="AB358" s="200"/>
      <c r="AC358" s="169" t="str">
        <f t="shared" si="21"/>
        <v/>
      </c>
    </row>
    <row r="359" spans="2:29" s="170" customFormat="1">
      <c r="B359" s="247"/>
      <c r="C359" s="196" t="s">
        <v>1182</v>
      </c>
      <c r="D359" s="298">
        <v>838</v>
      </c>
      <c r="E359" s="298"/>
      <c r="F359" s="196" t="s">
        <v>3</v>
      </c>
      <c r="G359" s="196" t="s">
        <v>1166</v>
      </c>
      <c r="H359" s="196" t="s">
        <v>27</v>
      </c>
      <c r="I359" s="196" t="s">
        <v>26</v>
      </c>
      <c r="J359" s="196" t="s">
        <v>28</v>
      </c>
      <c r="K359" s="196" t="s">
        <v>976</v>
      </c>
      <c r="L359" s="218"/>
      <c r="M359" s="218"/>
      <c r="N359" s="218"/>
      <c r="O359" s="219"/>
      <c r="P359" s="197" t="s">
        <v>73</v>
      </c>
      <c r="Q359" s="220">
        <v>25</v>
      </c>
      <c r="R359" s="223">
        <v>128</v>
      </c>
      <c r="S359" s="288">
        <v>109</v>
      </c>
      <c r="T359" s="288">
        <v>109</v>
      </c>
      <c r="U359" s="288">
        <v>109</v>
      </c>
      <c r="V359" s="5"/>
      <c r="W359" s="224">
        <f t="shared" si="19"/>
        <v>0</v>
      </c>
      <c r="X359" s="264">
        <f t="shared" si="20"/>
        <v>0</v>
      </c>
      <c r="Y359" s="198" t="s">
        <v>1172</v>
      </c>
      <c r="Z359" s="199"/>
      <c r="AA359" s="200"/>
      <c r="AB359" s="200"/>
      <c r="AC359" s="169" t="str">
        <f t="shared" si="21"/>
        <v/>
      </c>
    </row>
    <row r="360" spans="2:29" s="170" customFormat="1">
      <c r="B360" s="247"/>
      <c r="C360" s="196" t="s">
        <v>1059</v>
      </c>
      <c r="D360" s="298">
        <v>24</v>
      </c>
      <c r="E360" s="298"/>
      <c r="F360" s="196" t="s">
        <v>3</v>
      </c>
      <c r="G360" s="196" t="s">
        <v>1166</v>
      </c>
      <c r="H360" s="196" t="s">
        <v>27</v>
      </c>
      <c r="I360" s="196" t="s">
        <v>26</v>
      </c>
      <c r="J360" s="196" t="s">
        <v>228</v>
      </c>
      <c r="K360" s="196" t="s">
        <v>974</v>
      </c>
      <c r="L360" s="218"/>
      <c r="M360" s="218"/>
      <c r="N360" s="218"/>
      <c r="O360" s="219"/>
      <c r="P360" s="197" t="s">
        <v>73</v>
      </c>
      <c r="Q360" s="220">
        <v>25</v>
      </c>
      <c r="R360" s="223">
        <v>116</v>
      </c>
      <c r="S360" s="288">
        <v>99</v>
      </c>
      <c r="T360" s="288">
        <v>99</v>
      </c>
      <c r="U360" s="288">
        <v>99</v>
      </c>
      <c r="V360" s="5"/>
      <c r="W360" s="224">
        <f t="shared" si="19"/>
        <v>0</v>
      </c>
      <c r="X360" s="264">
        <f t="shared" si="20"/>
        <v>0</v>
      </c>
      <c r="Y360" s="198" t="s">
        <v>1172</v>
      </c>
      <c r="Z360" s="199"/>
      <c r="AA360" s="200"/>
      <c r="AB360" s="200"/>
      <c r="AC360" s="169" t="str">
        <f t="shared" si="21"/>
        <v/>
      </c>
    </row>
    <row r="361" spans="2:29" s="170" customFormat="1">
      <c r="B361" s="247"/>
      <c r="C361" s="196"/>
      <c r="D361" s="298">
        <v>47</v>
      </c>
      <c r="E361" s="298"/>
      <c r="F361" s="196" t="s">
        <v>3</v>
      </c>
      <c r="G361" s="196" t="s">
        <v>1166</v>
      </c>
      <c r="H361" s="196" t="s">
        <v>27</v>
      </c>
      <c r="I361" s="196" t="s">
        <v>26</v>
      </c>
      <c r="J361" s="196" t="s">
        <v>228</v>
      </c>
      <c r="K361" s="196" t="s">
        <v>975</v>
      </c>
      <c r="L361" s="218"/>
      <c r="M361" s="218"/>
      <c r="N361" s="218"/>
      <c r="O361" s="219"/>
      <c r="P361" s="197" t="s">
        <v>73</v>
      </c>
      <c r="Q361" s="220">
        <v>25</v>
      </c>
      <c r="R361" s="223">
        <v>116</v>
      </c>
      <c r="S361" s="288">
        <v>99</v>
      </c>
      <c r="T361" s="288">
        <v>99</v>
      </c>
      <c r="U361" s="288">
        <v>99</v>
      </c>
      <c r="V361" s="5"/>
      <c r="W361" s="224">
        <f t="shared" si="19"/>
        <v>0</v>
      </c>
      <c r="X361" s="264">
        <f t="shared" si="20"/>
        <v>0</v>
      </c>
      <c r="Y361" s="198" t="s">
        <v>1172</v>
      </c>
      <c r="Z361" s="199"/>
      <c r="AA361" s="200"/>
      <c r="AB361" s="200"/>
      <c r="AC361" s="169" t="str">
        <f t="shared" si="21"/>
        <v/>
      </c>
    </row>
    <row r="362" spans="2:29" s="170" customFormat="1">
      <c r="B362" s="247"/>
      <c r="C362" s="196"/>
      <c r="D362" s="298">
        <v>24</v>
      </c>
      <c r="E362" s="298"/>
      <c r="F362" s="196" t="s">
        <v>3</v>
      </c>
      <c r="G362" s="196" t="s">
        <v>1166</v>
      </c>
      <c r="H362" s="196" t="s">
        <v>27</v>
      </c>
      <c r="I362" s="196" t="s">
        <v>26</v>
      </c>
      <c r="J362" s="196" t="s">
        <v>228</v>
      </c>
      <c r="K362" s="196" t="s">
        <v>976</v>
      </c>
      <c r="L362" s="218"/>
      <c r="M362" s="218"/>
      <c r="N362" s="218"/>
      <c r="O362" s="219"/>
      <c r="P362" s="197" t="s">
        <v>73</v>
      </c>
      <c r="Q362" s="220">
        <v>25</v>
      </c>
      <c r="R362" s="223">
        <v>128</v>
      </c>
      <c r="S362" s="288">
        <v>109</v>
      </c>
      <c r="T362" s="288">
        <v>109</v>
      </c>
      <c r="U362" s="288">
        <v>109</v>
      </c>
      <c r="V362" s="5"/>
      <c r="W362" s="224">
        <f t="shared" si="19"/>
        <v>0</v>
      </c>
      <c r="X362" s="264">
        <f t="shared" si="20"/>
        <v>0</v>
      </c>
      <c r="Y362" s="198" t="s">
        <v>1172</v>
      </c>
      <c r="Z362" s="199"/>
      <c r="AA362" s="200"/>
      <c r="AB362" s="200"/>
      <c r="AC362" s="169" t="str">
        <f t="shared" si="21"/>
        <v/>
      </c>
    </row>
    <row r="363" spans="2:29" s="170" customFormat="1">
      <c r="B363" s="247"/>
      <c r="C363" s="196"/>
      <c r="D363" s="298">
        <v>3750</v>
      </c>
      <c r="E363" s="298"/>
      <c r="F363" s="196" t="s">
        <v>3</v>
      </c>
      <c r="G363" s="196" t="s">
        <v>1166</v>
      </c>
      <c r="H363" s="196" t="s">
        <v>27</v>
      </c>
      <c r="I363" s="196" t="s">
        <v>26</v>
      </c>
      <c r="J363" s="196" t="s">
        <v>229</v>
      </c>
      <c r="K363" s="196" t="s">
        <v>974</v>
      </c>
      <c r="L363" s="218"/>
      <c r="M363" s="218"/>
      <c r="N363" s="218"/>
      <c r="O363" s="219"/>
      <c r="P363" s="197" t="s">
        <v>73</v>
      </c>
      <c r="Q363" s="220">
        <v>25</v>
      </c>
      <c r="R363" s="223">
        <v>116</v>
      </c>
      <c r="S363" s="288">
        <v>99</v>
      </c>
      <c r="T363" s="288">
        <v>99</v>
      </c>
      <c r="U363" s="288">
        <v>99</v>
      </c>
      <c r="V363" s="5"/>
      <c r="W363" s="224">
        <f t="shared" si="19"/>
        <v>0</v>
      </c>
      <c r="X363" s="264">
        <f t="shared" si="20"/>
        <v>0</v>
      </c>
      <c r="Y363" s="198" t="s">
        <v>1172</v>
      </c>
      <c r="Z363" s="199"/>
      <c r="AA363" s="200"/>
      <c r="AB363" s="200"/>
      <c r="AC363" s="169" t="str">
        <f t="shared" si="21"/>
        <v/>
      </c>
    </row>
    <row r="364" spans="2:29" s="170" customFormat="1">
      <c r="B364" s="247"/>
      <c r="C364" s="196" t="s">
        <v>1060</v>
      </c>
      <c r="D364" s="298">
        <v>7500</v>
      </c>
      <c r="E364" s="298"/>
      <c r="F364" s="196" t="s">
        <v>3</v>
      </c>
      <c r="G364" s="196" t="s">
        <v>1166</v>
      </c>
      <c r="H364" s="196" t="s">
        <v>27</v>
      </c>
      <c r="I364" s="196" t="s">
        <v>26</v>
      </c>
      <c r="J364" s="196" t="s">
        <v>229</v>
      </c>
      <c r="K364" s="196" t="s">
        <v>975</v>
      </c>
      <c r="L364" s="218"/>
      <c r="M364" s="218"/>
      <c r="N364" s="218"/>
      <c r="O364" s="219"/>
      <c r="P364" s="197" t="s">
        <v>73</v>
      </c>
      <c r="Q364" s="220">
        <v>25</v>
      </c>
      <c r="R364" s="223">
        <v>116</v>
      </c>
      <c r="S364" s="288">
        <v>99</v>
      </c>
      <c r="T364" s="288">
        <v>99</v>
      </c>
      <c r="U364" s="288">
        <v>99</v>
      </c>
      <c r="V364" s="5"/>
      <c r="W364" s="224">
        <f t="shared" si="19"/>
        <v>0</v>
      </c>
      <c r="X364" s="264">
        <f t="shared" si="20"/>
        <v>0</v>
      </c>
      <c r="Y364" s="198" t="s">
        <v>1172</v>
      </c>
      <c r="Z364" s="199"/>
      <c r="AA364" s="200"/>
      <c r="AB364" s="200"/>
      <c r="AC364" s="169" t="str">
        <f t="shared" si="21"/>
        <v/>
      </c>
    </row>
    <row r="365" spans="2:29" s="170" customFormat="1">
      <c r="B365" s="247"/>
      <c r="C365" s="196"/>
      <c r="D365" s="298">
        <v>3750</v>
      </c>
      <c r="E365" s="298"/>
      <c r="F365" s="196" t="s">
        <v>3</v>
      </c>
      <c r="G365" s="196" t="s">
        <v>1166</v>
      </c>
      <c r="H365" s="196" t="s">
        <v>27</v>
      </c>
      <c r="I365" s="196" t="s">
        <v>26</v>
      </c>
      <c r="J365" s="196" t="s">
        <v>229</v>
      </c>
      <c r="K365" s="196" t="s">
        <v>976</v>
      </c>
      <c r="L365" s="218"/>
      <c r="M365" s="218"/>
      <c r="N365" s="218"/>
      <c r="O365" s="219"/>
      <c r="P365" s="197" t="s">
        <v>73</v>
      </c>
      <c r="Q365" s="220">
        <v>25</v>
      </c>
      <c r="R365" s="223">
        <v>128</v>
      </c>
      <c r="S365" s="288">
        <v>109</v>
      </c>
      <c r="T365" s="288">
        <v>109</v>
      </c>
      <c r="U365" s="288">
        <v>109</v>
      </c>
      <c r="V365" s="5"/>
      <c r="W365" s="224">
        <f t="shared" si="19"/>
        <v>0</v>
      </c>
      <c r="X365" s="264">
        <f t="shared" si="20"/>
        <v>0</v>
      </c>
      <c r="Y365" s="198" t="s">
        <v>1172</v>
      </c>
      <c r="Z365" s="199"/>
      <c r="AA365" s="200"/>
      <c r="AB365" s="200"/>
      <c r="AC365" s="169" t="str">
        <f t="shared" si="21"/>
        <v/>
      </c>
    </row>
    <row r="366" spans="2:29" s="170" customFormat="1">
      <c r="B366" s="247"/>
      <c r="C366" s="196" t="s">
        <v>1061</v>
      </c>
      <c r="D366" s="298">
        <v>304</v>
      </c>
      <c r="E366" s="298"/>
      <c r="F366" s="196" t="s">
        <v>3</v>
      </c>
      <c r="G366" s="196" t="s">
        <v>1166</v>
      </c>
      <c r="H366" s="196" t="s">
        <v>231</v>
      </c>
      <c r="I366" s="196" t="s">
        <v>230</v>
      </c>
      <c r="J366" s="196" t="s">
        <v>232</v>
      </c>
      <c r="K366" s="196" t="s">
        <v>974</v>
      </c>
      <c r="L366" s="218"/>
      <c r="M366" s="218"/>
      <c r="N366" s="218"/>
      <c r="O366" s="219"/>
      <c r="P366" s="197" t="s">
        <v>73</v>
      </c>
      <c r="Q366" s="220">
        <v>25</v>
      </c>
      <c r="R366" s="223">
        <v>116</v>
      </c>
      <c r="S366" s="288">
        <v>99</v>
      </c>
      <c r="T366" s="288">
        <v>99</v>
      </c>
      <c r="U366" s="288">
        <v>99</v>
      </c>
      <c r="V366" s="5"/>
      <c r="W366" s="224">
        <f t="shared" si="19"/>
        <v>0</v>
      </c>
      <c r="X366" s="264">
        <f t="shared" si="20"/>
        <v>0</v>
      </c>
      <c r="Y366" s="198" t="s">
        <v>1172</v>
      </c>
      <c r="Z366" s="199"/>
      <c r="AA366" s="200"/>
      <c r="AB366" s="200"/>
      <c r="AC366" s="169" t="str">
        <f t="shared" si="21"/>
        <v/>
      </c>
    </row>
    <row r="367" spans="2:29" s="170" customFormat="1">
      <c r="B367" s="247"/>
      <c r="C367" s="196"/>
      <c r="D367" s="298">
        <v>607</v>
      </c>
      <c r="E367" s="298"/>
      <c r="F367" s="196" t="s">
        <v>3</v>
      </c>
      <c r="G367" s="196" t="s">
        <v>1166</v>
      </c>
      <c r="H367" s="196" t="s">
        <v>231</v>
      </c>
      <c r="I367" s="196" t="s">
        <v>230</v>
      </c>
      <c r="J367" s="196" t="s">
        <v>232</v>
      </c>
      <c r="K367" s="196" t="s">
        <v>975</v>
      </c>
      <c r="L367" s="218"/>
      <c r="M367" s="218"/>
      <c r="N367" s="218"/>
      <c r="O367" s="219"/>
      <c r="P367" s="197" t="s">
        <v>73</v>
      </c>
      <c r="Q367" s="220">
        <v>25</v>
      </c>
      <c r="R367" s="223">
        <v>116</v>
      </c>
      <c r="S367" s="288">
        <v>99</v>
      </c>
      <c r="T367" s="288">
        <v>99</v>
      </c>
      <c r="U367" s="288">
        <v>99</v>
      </c>
      <c r="V367" s="5"/>
      <c r="W367" s="224">
        <f t="shared" si="19"/>
        <v>0</v>
      </c>
      <c r="X367" s="264">
        <f t="shared" si="20"/>
        <v>0</v>
      </c>
      <c r="Y367" s="198" t="s">
        <v>1172</v>
      </c>
      <c r="Z367" s="199"/>
      <c r="AA367" s="200"/>
      <c r="AB367" s="200"/>
      <c r="AC367" s="169" t="str">
        <f t="shared" si="21"/>
        <v/>
      </c>
    </row>
    <row r="368" spans="2:29" s="170" customFormat="1">
      <c r="B368" s="247"/>
      <c r="C368" s="196"/>
      <c r="D368" s="298">
        <v>304</v>
      </c>
      <c r="E368" s="298"/>
      <c r="F368" s="196" t="s">
        <v>3</v>
      </c>
      <c r="G368" s="196" t="s">
        <v>1166</v>
      </c>
      <c r="H368" s="196" t="s">
        <v>231</v>
      </c>
      <c r="I368" s="196" t="s">
        <v>230</v>
      </c>
      <c r="J368" s="196" t="s">
        <v>232</v>
      </c>
      <c r="K368" s="196" t="s">
        <v>976</v>
      </c>
      <c r="L368" s="218"/>
      <c r="M368" s="218"/>
      <c r="N368" s="218"/>
      <c r="O368" s="219"/>
      <c r="P368" s="197" t="s">
        <v>73</v>
      </c>
      <c r="Q368" s="220">
        <v>25</v>
      </c>
      <c r="R368" s="223">
        <v>128</v>
      </c>
      <c r="S368" s="288">
        <v>109</v>
      </c>
      <c r="T368" s="288">
        <v>109</v>
      </c>
      <c r="U368" s="288">
        <v>109</v>
      </c>
      <c r="V368" s="5"/>
      <c r="W368" s="224">
        <f t="shared" si="19"/>
        <v>0</v>
      </c>
      <c r="X368" s="264">
        <f t="shared" si="20"/>
        <v>0</v>
      </c>
      <c r="Y368" s="198" t="s">
        <v>1172</v>
      </c>
      <c r="Z368" s="199"/>
      <c r="AA368" s="200"/>
      <c r="AB368" s="200"/>
      <c r="AC368" s="169" t="str">
        <f t="shared" si="21"/>
        <v/>
      </c>
    </row>
    <row r="369" spans="2:29" s="170" customFormat="1">
      <c r="B369" s="247"/>
      <c r="C369" s="196"/>
      <c r="D369" s="298">
        <v>75</v>
      </c>
      <c r="E369" s="298"/>
      <c r="F369" s="196" t="s">
        <v>3</v>
      </c>
      <c r="G369" s="196" t="s">
        <v>1166</v>
      </c>
      <c r="H369" s="196" t="s">
        <v>234</v>
      </c>
      <c r="I369" s="196" t="s">
        <v>233</v>
      </c>
      <c r="J369" s="196"/>
      <c r="K369" s="196" t="s">
        <v>974</v>
      </c>
      <c r="L369" s="218"/>
      <c r="M369" s="218"/>
      <c r="N369" s="218"/>
      <c r="O369" s="219"/>
      <c r="P369" s="197" t="s">
        <v>73</v>
      </c>
      <c r="Q369" s="220">
        <v>25</v>
      </c>
      <c r="R369" s="223">
        <v>116</v>
      </c>
      <c r="S369" s="288">
        <v>99</v>
      </c>
      <c r="T369" s="288">
        <v>99</v>
      </c>
      <c r="U369" s="288">
        <v>99</v>
      </c>
      <c r="V369" s="5"/>
      <c r="W369" s="224">
        <f t="shared" si="19"/>
        <v>0</v>
      </c>
      <c r="X369" s="264">
        <f t="shared" si="20"/>
        <v>0</v>
      </c>
      <c r="Y369" s="198" t="s">
        <v>1172</v>
      </c>
      <c r="Z369" s="199"/>
      <c r="AA369" s="200"/>
      <c r="AB369" s="200"/>
      <c r="AC369" s="169" t="str">
        <f t="shared" si="21"/>
        <v/>
      </c>
    </row>
    <row r="370" spans="2:29" s="170" customFormat="1">
      <c r="B370" s="247"/>
      <c r="C370" s="196" t="s">
        <v>1062</v>
      </c>
      <c r="D370" s="298">
        <v>150</v>
      </c>
      <c r="E370" s="298"/>
      <c r="F370" s="196" t="s">
        <v>3</v>
      </c>
      <c r="G370" s="196" t="s">
        <v>1166</v>
      </c>
      <c r="H370" s="196" t="s">
        <v>234</v>
      </c>
      <c r="I370" s="196" t="s">
        <v>233</v>
      </c>
      <c r="J370" s="196"/>
      <c r="K370" s="196" t="s">
        <v>975</v>
      </c>
      <c r="L370" s="218"/>
      <c r="M370" s="218"/>
      <c r="N370" s="218"/>
      <c r="O370" s="219"/>
      <c r="P370" s="197" t="s">
        <v>73</v>
      </c>
      <c r="Q370" s="220">
        <v>25</v>
      </c>
      <c r="R370" s="223">
        <v>116</v>
      </c>
      <c r="S370" s="288">
        <v>99</v>
      </c>
      <c r="T370" s="288">
        <v>99</v>
      </c>
      <c r="U370" s="288">
        <v>99</v>
      </c>
      <c r="V370" s="5"/>
      <c r="W370" s="224">
        <f t="shared" si="19"/>
        <v>0</v>
      </c>
      <c r="X370" s="264">
        <f t="shared" si="20"/>
        <v>0</v>
      </c>
      <c r="Y370" s="198" t="s">
        <v>1172</v>
      </c>
      <c r="Z370" s="199"/>
      <c r="AA370" s="200"/>
      <c r="AB370" s="200"/>
      <c r="AC370" s="169" t="str">
        <f t="shared" si="21"/>
        <v/>
      </c>
    </row>
    <row r="371" spans="2:29" s="170" customFormat="1">
      <c r="B371" s="247"/>
      <c r="C371" s="196"/>
      <c r="D371" s="298">
        <v>75</v>
      </c>
      <c r="E371" s="298"/>
      <c r="F371" s="196" t="s">
        <v>3</v>
      </c>
      <c r="G371" s="196" t="s">
        <v>1166</v>
      </c>
      <c r="H371" s="196" t="s">
        <v>234</v>
      </c>
      <c r="I371" s="196" t="s">
        <v>233</v>
      </c>
      <c r="J371" s="196"/>
      <c r="K371" s="196" t="s">
        <v>976</v>
      </c>
      <c r="L371" s="218"/>
      <c r="M371" s="218"/>
      <c r="N371" s="218"/>
      <c r="O371" s="219"/>
      <c r="P371" s="197" t="s">
        <v>73</v>
      </c>
      <c r="Q371" s="220">
        <v>25</v>
      </c>
      <c r="R371" s="223">
        <v>128</v>
      </c>
      <c r="S371" s="288">
        <v>109</v>
      </c>
      <c r="T371" s="288">
        <v>109</v>
      </c>
      <c r="U371" s="288">
        <v>109</v>
      </c>
      <c r="V371" s="5"/>
      <c r="W371" s="224">
        <f t="shared" si="19"/>
        <v>0</v>
      </c>
      <c r="X371" s="264">
        <f t="shared" si="20"/>
        <v>0</v>
      </c>
      <c r="Y371" s="198" t="s">
        <v>1172</v>
      </c>
      <c r="Z371" s="199"/>
      <c r="AA371" s="200"/>
      <c r="AB371" s="200"/>
      <c r="AC371" s="169" t="str">
        <f t="shared" si="21"/>
        <v/>
      </c>
    </row>
    <row r="372" spans="2:29" s="170" customFormat="1">
      <c r="B372" s="247"/>
      <c r="C372" s="196" t="s">
        <v>1063</v>
      </c>
      <c r="D372" s="298">
        <v>36</v>
      </c>
      <c r="E372" s="298"/>
      <c r="F372" s="196" t="s">
        <v>3</v>
      </c>
      <c r="G372" s="196" t="s">
        <v>1166</v>
      </c>
      <c r="H372" s="196" t="s">
        <v>234</v>
      </c>
      <c r="I372" s="196" t="s">
        <v>233</v>
      </c>
      <c r="J372" s="196" t="s">
        <v>156</v>
      </c>
      <c r="K372" s="196" t="s">
        <v>974</v>
      </c>
      <c r="L372" s="218"/>
      <c r="M372" s="218"/>
      <c r="N372" s="218"/>
      <c r="O372" s="219"/>
      <c r="P372" s="197" t="s">
        <v>73</v>
      </c>
      <c r="Q372" s="220">
        <v>25</v>
      </c>
      <c r="R372" s="223">
        <v>116</v>
      </c>
      <c r="S372" s="288">
        <v>99</v>
      </c>
      <c r="T372" s="288">
        <v>99</v>
      </c>
      <c r="U372" s="288">
        <v>99</v>
      </c>
      <c r="V372" s="5"/>
      <c r="W372" s="224">
        <f t="shared" si="19"/>
        <v>0</v>
      </c>
      <c r="X372" s="264">
        <f t="shared" si="20"/>
        <v>0</v>
      </c>
      <c r="Y372" s="198" t="s">
        <v>1172</v>
      </c>
      <c r="Z372" s="199"/>
      <c r="AA372" s="200"/>
      <c r="AB372" s="200"/>
      <c r="AC372" s="169" t="str">
        <f t="shared" si="21"/>
        <v/>
      </c>
    </row>
    <row r="373" spans="2:29" s="170" customFormat="1">
      <c r="B373" s="247"/>
      <c r="C373" s="196"/>
      <c r="D373" s="298">
        <v>72</v>
      </c>
      <c r="E373" s="298"/>
      <c r="F373" s="196" t="s">
        <v>3</v>
      </c>
      <c r="G373" s="196" t="s">
        <v>1166</v>
      </c>
      <c r="H373" s="196" t="s">
        <v>234</v>
      </c>
      <c r="I373" s="196" t="s">
        <v>233</v>
      </c>
      <c r="J373" s="196" t="s">
        <v>156</v>
      </c>
      <c r="K373" s="196" t="s">
        <v>975</v>
      </c>
      <c r="L373" s="218"/>
      <c r="M373" s="218"/>
      <c r="N373" s="218"/>
      <c r="O373" s="219"/>
      <c r="P373" s="197" t="s">
        <v>73</v>
      </c>
      <c r="Q373" s="220">
        <v>25</v>
      </c>
      <c r="R373" s="223">
        <v>116</v>
      </c>
      <c r="S373" s="288">
        <v>99</v>
      </c>
      <c r="T373" s="288">
        <v>99</v>
      </c>
      <c r="U373" s="288">
        <v>99</v>
      </c>
      <c r="V373" s="5"/>
      <c r="W373" s="224">
        <f t="shared" si="19"/>
        <v>0</v>
      </c>
      <c r="X373" s="264">
        <f t="shared" si="20"/>
        <v>0</v>
      </c>
      <c r="Y373" s="198" t="s">
        <v>1172</v>
      </c>
      <c r="Z373" s="199"/>
      <c r="AA373" s="200"/>
      <c r="AB373" s="200"/>
      <c r="AC373" s="169" t="str">
        <f t="shared" si="21"/>
        <v/>
      </c>
    </row>
    <row r="374" spans="2:29" s="170" customFormat="1">
      <c r="B374" s="247"/>
      <c r="C374" s="196"/>
      <c r="D374" s="298">
        <v>36</v>
      </c>
      <c r="E374" s="298"/>
      <c r="F374" s="196" t="s">
        <v>3</v>
      </c>
      <c r="G374" s="196" t="s">
        <v>1166</v>
      </c>
      <c r="H374" s="196" t="s">
        <v>234</v>
      </c>
      <c r="I374" s="196" t="s">
        <v>233</v>
      </c>
      <c r="J374" s="196" t="s">
        <v>156</v>
      </c>
      <c r="K374" s="196" t="s">
        <v>976</v>
      </c>
      <c r="L374" s="218"/>
      <c r="M374" s="218"/>
      <c r="N374" s="218"/>
      <c r="O374" s="219"/>
      <c r="P374" s="197" t="s">
        <v>73</v>
      </c>
      <c r="Q374" s="220">
        <v>25</v>
      </c>
      <c r="R374" s="223">
        <v>128</v>
      </c>
      <c r="S374" s="288">
        <v>109</v>
      </c>
      <c r="T374" s="288">
        <v>109</v>
      </c>
      <c r="U374" s="288">
        <v>109</v>
      </c>
      <c r="V374" s="5"/>
      <c r="W374" s="224">
        <f t="shared" si="19"/>
        <v>0</v>
      </c>
      <c r="X374" s="264">
        <f t="shared" si="20"/>
        <v>0</v>
      </c>
      <c r="Y374" s="198" t="s">
        <v>1172</v>
      </c>
      <c r="Z374" s="199"/>
      <c r="AA374" s="200"/>
      <c r="AB374" s="200"/>
      <c r="AC374" s="169" t="str">
        <f t="shared" si="21"/>
        <v/>
      </c>
    </row>
    <row r="375" spans="2:29" s="170" customFormat="1">
      <c r="B375" s="247"/>
      <c r="C375" s="196"/>
      <c r="D375" s="298">
        <v>59</v>
      </c>
      <c r="E375" s="298"/>
      <c r="F375" s="196" t="s">
        <v>3</v>
      </c>
      <c r="G375" s="196" t="s">
        <v>1166</v>
      </c>
      <c r="H375" s="196" t="s">
        <v>977</v>
      </c>
      <c r="I375" s="196" t="s">
        <v>235</v>
      </c>
      <c r="J375" s="196"/>
      <c r="K375" s="196" t="s">
        <v>974</v>
      </c>
      <c r="L375" s="218"/>
      <c r="M375" s="218"/>
      <c r="N375" s="218"/>
      <c r="O375" s="219"/>
      <c r="P375" s="197" t="s">
        <v>73</v>
      </c>
      <c r="Q375" s="220">
        <v>25</v>
      </c>
      <c r="R375" s="223">
        <v>116</v>
      </c>
      <c r="S375" s="288">
        <v>99</v>
      </c>
      <c r="T375" s="288">
        <v>99</v>
      </c>
      <c r="U375" s="288">
        <v>99</v>
      </c>
      <c r="V375" s="5"/>
      <c r="W375" s="224">
        <f t="shared" si="19"/>
        <v>0</v>
      </c>
      <c r="X375" s="264">
        <f t="shared" si="20"/>
        <v>0</v>
      </c>
      <c r="Y375" s="198" t="s">
        <v>1172</v>
      </c>
      <c r="Z375" s="199"/>
      <c r="AA375" s="200"/>
      <c r="AB375" s="200"/>
      <c r="AC375" s="169" t="str">
        <f t="shared" si="21"/>
        <v/>
      </c>
    </row>
    <row r="376" spans="2:29" s="170" customFormat="1">
      <c r="B376" s="247"/>
      <c r="C376" s="196" t="s">
        <v>1064</v>
      </c>
      <c r="D376" s="298">
        <v>118</v>
      </c>
      <c r="E376" s="298"/>
      <c r="F376" s="196" t="s">
        <v>3</v>
      </c>
      <c r="G376" s="196" t="s">
        <v>1166</v>
      </c>
      <c r="H376" s="196" t="s">
        <v>977</v>
      </c>
      <c r="I376" s="196" t="s">
        <v>235</v>
      </c>
      <c r="J376" s="196"/>
      <c r="K376" s="196" t="s">
        <v>975</v>
      </c>
      <c r="L376" s="218"/>
      <c r="M376" s="218"/>
      <c r="N376" s="218"/>
      <c r="O376" s="219"/>
      <c r="P376" s="197" t="s">
        <v>73</v>
      </c>
      <c r="Q376" s="220">
        <v>25</v>
      </c>
      <c r="R376" s="223">
        <v>116</v>
      </c>
      <c r="S376" s="288">
        <v>99</v>
      </c>
      <c r="T376" s="288">
        <v>99</v>
      </c>
      <c r="U376" s="288">
        <v>99</v>
      </c>
      <c r="V376" s="5"/>
      <c r="W376" s="224">
        <f t="shared" si="19"/>
        <v>0</v>
      </c>
      <c r="X376" s="264">
        <f t="shared" si="20"/>
        <v>0</v>
      </c>
      <c r="Y376" s="198" t="s">
        <v>1172</v>
      </c>
      <c r="Z376" s="199"/>
      <c r="AA376" s="200"/>
      <c r="AB376" s="200"/>
      <c r="AC376" s="169" t="str">
        <f t="shared" si="21"/>
        <v/>
      </c>
    </row>
    <row r="377" spans="2:29" s="170" customFormat="1">
      <c r="B377" s="247"/>
      <c r="C377" s="196"/>
      <c r="D377" s="298">
        <v>59</v>
      </c>
      <c r="E377" s="298"/>
      <c r="F377" s="196" t="s">
        <v>3</v>
      </c>
      <c r="G377" s="196" t="s">
        <v>1166</v>
      </c>
      <c r="H377" s="196" t="s">
        <v>977</v>
      </c>
      <c r="I377" s="196" t="s">
        <v>235</v>
      </c>
      <c r="J377" s="196"/>
      <c r="K377" s="196" t="s">
        <v>976</v>
      </c>
      <c r="L377" s="218"/>
      <c r="M377" s="218"/>
      <c r="N377" s="218"/>
      <c r="O377" s="219"/>
      <c r="P377" s="197" t="s">
        <v>73</v>
      </c>
      <c r="Q377" s="220">
        <v>25</v>
      </c>
      <c r="R377" s="223">
        <v>128</v>
      </c>
      <c r="S377" s="288">
        <v>109</v>
      </c>
      <c r="T377" s="288">
        <v>109</v>
      </c>
      <c r="U377" s="288">
        <v>109</v>
      </c>
      <c r="V377" s="5"/>
      <c r="W377" s="224">
        <f t="shared" si="19"/>
        <v>0</v>
      </c>
      <c r="X377" s="264">
        <f t="shared" si="20"/>
        <v>0</v>
      </c>
      <c r="Y377" s="198" t="s">
        <v>1172</v>
      </c>
      <c r="Z377" s="199"/>
      <c r="AA377" s="200"/>
      <c r="AB377" s="200"/>
      <c r="AC377" s="169" t="str">
        <f t="shared" si="21"/>
        <v/>
      </c>
    </row>
    <row r="378" spans="2:29" s="170" customFormat="1">
      <c r="B378" s="247"/>
      <c r="C378" s="196"/>
      <c r="D378" s="298">
        <v>70</v>
      </c>
      <c r="E378" s="298"/>
      <c r="F378" s="196" t="s">
        <v>3</v>
      </c>
      <c r="G378" s="196" t="s">
        <v>1166</v>
      </c>
      <c r="H378" s="196" t="s">
        <v>30</v>
      </c>
      <c r="I378" s="196" t="s">
        <v>29</v>
      </c>
      <c r="J378" s="196" t="s">
        <v>978</v>
      </c>
      <c r="K378" s="196" t="s">
        <v>974</v>
      </c>
      <c r="L378" s="218"/>
      <c r="M378" s="218"/>
      <c r="N378" s="218"/>
      <c r="O378" s="219"/>
      <c r="P378" s="197" t="s">
        <v>73</v>
      </c>
      <c r="Q378" s="220">
        <v>25</v>
      </c>
      <c r="R378" s="223">
        <v>116</v>
      </c>
      <c r="S378" s="288">
        <v>99</v>
      </c>
      <c r="T378" s="288">
        <v>99</v>
      </c>
      <c r="U378" s="288">
        <v>99</v>
      </c>
      <c r="V378" s="5"/>
      <c r="W378" s="224">
        <f t="shared" si="19"/>
        <v>0</v>
      </c>
      <c r="X378" s="264">
        <f t="shared" si="20"/>
        <v>0</v>
      </c>
      <c r="Y378" s="198" t="s">
        <v>1172</v>
      </c>
      <c r="Z378" s="199"/>
      <c r="AA378" s="200"/>
      <c r="AB378" s="200"/>
      <c r="AC378" s="169" t="str">
        <f t="shared" si="21"/>
        <v/>
      </c>
    </row>
    <row r="379" spans="2:29" s="170" customFormat="1">
      <c r="B379" s="247"/>
      <c r="C379" s="196" t="s">
        <v>1065</v>
      </c>
      <c r="D379" s="298">
        <v>140</v>
      </c>
      <c r="E379" s="298"/>
      <c r="F379" s="196" t="s">
        <v>3</v>
      </c>
      <c r="G379" s="196" t="s">
        <v>1166</v>
      </c>
      <c r="H379" s="196" t="s">
        <v>30</v>
      </c>
      <c r="I379" s="196" t="s">
        <v>29</v>
      </c>
      <c r="J379" s="196" t="s">
        <v>978</v>
      </c>
      <c r="K379" s="196" t="s">
        <v>975</v>
      </c>
      <c r="L379" s="218"/>
      <c r="M379" s="218"/>
      <c r="N379" s="218"/>
      <c r="O379" s="219"/>
      <c r="P379" s="197" t="s">
        <v>73</v>
      </c>
      <c r="Q379" s="220">
        <v>25</v>
      </c>
      <c r="R379" s="223">
        <v>116</v>
      </c>
      <c r="S379" s="288">
        <v>99</v>
      </c>
      <c r="T379" s="288">
        <v>99</v>
      </c>
      <c r="U379" s="288">
        <v>99</v>
      </c>
      <c r="V379" s="5"/>
      <c r="W379" s="224">
        <f t="shared" si="19"/>
        <v>0</v>
      </c>
      <c r="X379" s="264">
        <f t="shared" si="20"/>
        <v>0</v>
      </c>
      <c r="Y379" s="198" t="s">
        <v>1172</v>
      </c>
      <c r="Z379" s="199"/>
      <c r="AA379" s="200"/>
      <c r="AB379" s="200"/>
      <c r="AC379" s="169" t="str">
        <f t="shared" si="21"/>
        <v/>
      </c>
    </row>
    <row r="380" spans="2:29" s="170" customFormat="1">
      <c r="B380" s="247"/>
      <c r="C380" s="196"/>
      <c r="D380" s="298">
        <v>70</v>
      </c>
      <c r="E380" s="298"/>
      <c r="F380" s="196" t="s">
        <v>3</v>
      </c>
      <c r="G380" s="196" t="s">
        <v>1166</v>
      </c>
      <c r="H380" s="196" t="s">
        <v>30</v>
      </c>
      <c r="I380" s="196" t="s">
        <v>29</v>
      </c>
      <c r="J380" s="196" t="s">
        <v>978</v>
      </c>
      <c r="K380" s="196" t="s">
        <v>976</v>
      </c>
      <c r="L380" s="218"/>
      <c r="M380" s="218"/>
      <c r="N380" s="218"/>
      <c r="O380" s="219"/>
      <c r="P380" s="197" t="s">
        <v>73</v>
      </c>
      <c r="Q380" s="220">
        <v>25</v>
      </c>
      <c r="R380" s="223">
        <v>128</v>
      </c>
      <c r="S380" s="288">
        <v>109</v>
      </c>
      <c r="T380" s="288">
        <v>109</v>
      </c>
      <c r="U380" s="288">
        <v>109</v>
      </c>
      <c r="V380" s="5"/>
      <c r="W380" s="224">
        <f t="shared" si="19"/>
        <v>0</v>
      </c>
      <c r="X380" s="264">
        <f t="shared" si="20"/>
        <v>0</v>
      </c>
      <c r="Y380" s="198" t="s">
        <v>1172</v>
      </c>
      <c r="Z380" s="199"/>
      <c r="AA380" s="200"/>
      <c r="AB380" s="200"/>
      <c r="AC380" s="169" t="str">
        <f t="shared" si="21"/>
        <v/>
      </c>
    </row>
    <row r="381" spans="2:29" s="170" customFormat="1">
      <c r="B381" s="247"/>
      <c r="C381" s="196" t="s">
        <v>1066</v>
      </c>
      <c r="D381" s="298">
        <v>738</v>
      </c>
      <c r="E381" s="298"/>
      <c r="F381" s="196" t="s">
        <v>3</v>
      </c>
      <c r="G381" s="196" t="s">
        <v>1166</v>
      </c>
      <c r="H381" s="196" t="s">
        <v>30</v>
      </c>
      <c r="I381" s="196" t="s">
        <v>29</v>
      </c>
      <c r="J381" s="196" t="s">
        <v>236</v>
      </c>
      <c r="K381" s="196" t="s">
        <v>974</v>
      </c>
      <c r="L381" s="218"/>
      <c r="M381" s="218"/>
      <c r="N381" s="218"/>
      <c r="O381" s="219"/>
      <c r="P381" s="197" t="s">
        <v>73</v>
      </c>
      <c r="Q381" s="220">
        <v>25</v>
      </c>
      <c r="R381" s="223">
        <v>116</v>
      </c>
      <c r="S381" s="288">
        <v>99</v>
      </c>
      <c r="T381" s="288">
        <v>99</v>
      </c>
      <c r="U381" s="288">
        <v>99</v>
      </c>
      <c r="V381" s="5"/>
      <c r="W381" s="224">
        <f t="shared" si="19"/>
        <v>0</v>
      </c>
      <c r="X381" s="264">
        <f t="shared" si="20"/>
        <v>0</v>
      </c>
      <c r="Y381" s="198" t="s">
        <v>1172</v>
      </c>
      <c r="Z381" s="199"/>
      <c r="AA381" s="200"/>
      <c r="AB381" s="200"/>
      <c r="AC381" s="169" t="str">
        <f t="shared" si="21"/>
        <v/>
      </c>
    </row>
    <row r="382" spans="2:29" s="170" customFormat="1">
      <c r="B382" s="247"/>
      <c r="C382" s="196"/>
      <c r="D382" s="298">
        <v>1475</v>
      </c>
      <c r="E382" s="298"/>
      <c r="F382" s="196" t="s">
        <v>3</v>
      </c>
      <c r="G382" s="196" t="s">
        <v>1166</v>
      </c>
      <c r="H382" s="196" t="s">
        <v>30</v>
      </c>
      <c r="I382" s="196" t="s">
        <v>29</v>
      </c>
      <c r="J382" s="196" t="s">
        <v>236</v>
      </c>
      <c r="K382" s="196" t="s">
        <v>975</v>
      </c>
      <c r="L382" s="218"/>
      <c r="M382" s="218"/>
      <c r="N382" s="218"/>
      <c r="O382" s="219"/>
      <c r="P382" s="197" t="s">
        <v>73</v>
      </c>
      <c r="Q382" s="220">
        <v>25</v>
      </c>
      <c r="R382" s="223">
        <v>116</v>
      </c>
      <c r="S382" s="288">
        <v>99</v>
      </c>
      <c r="T382" s="288">
        <v>99</v>
      </c>
      <c r="U382" s="288">
        <v>99</v>
      </c>
      <c r="V382" s="5"/>
      <c r="W382" s="224">
        <f t="shared" si="19"/>
        <v>0</v>
      </c>
      <c r="X382" s="264">
        <f t="shared" si="20"/>
        <v>0</v>
      </c>
      <c r="Y382" s="198" t="s">
        <v>1172</v>
      </c>
      <c r="Z382" s="199"/>
      <c r="AA382" s="200"/>
      <c r="AB382" s="200"/>
      <c r="AC382" s="169" t="str">
        <f t="shared" si="21"/>
        <v/>
      </c>
    </row>
    <row r="383" spans="2:29" s="170" customFormat="1">
      <c r="B383" s="247"/>
      <c r="C383" s="196"/>
      <c r="D383" s="298">
        <v>738</v>
      </c>
      <c r="E383" s="298"/>
      <c r="F383" s="196" t="s">
        <v>3</v>
      </c>
      <c r="G383" s="196" t="s">
        <v>1166</v>
      </c>
      <c r="H383" s="196" t="s">
        <v>30</v>
      </c>
      <c r="I383" s="196" t="s">
        <v>29</v>
      </c>
      <c r="J383" s="196" t="s">
        <v>236</v>
      </c>
      <c r="K383" s="196" t="s">
        <v>976</v>
      </c>
      <c r="L383" s="218"/>
      <c r="M383" s="218"/>
      <c r="N383" s="218"/>
      <c r="O383" s="219"/>
      <c r="P383" s="197" t="s">
        <v>73</v>
      </c>
      <c r="Q383" s="220">
        <v>25</v>
      </c>
      <c r="R383" s="223">
        <v>128</v>
      </c>
      <c r="S383" s="288">
        <v>109</v>
      </c>
      <c r="T383" s="288">
        <v>109</v>
      </c>
      <c r="U383" s="288">
        <v>109</v>
      </c>
      <c r="V383" s="5"/>
      <c r="W383" s="224">
        <f t="shared" si="19"/>
        <v>0</v>
      </c>
      <c r="X383" s="264">
        <f t="shared" si="20"/>
        <v>0</v>
      </c>
      <c r="Y383" s="198" t="s">
        <v>1172</v>
      </c>
      <c r="Z383" s="199"/>
      <c r="AA383" s="200"/>
      <c r="AB383" s="200"/>
      <c r="AC383" s="169" t="str">
        <f t="shared" ref="AC383:AC414" si="22">IF(V383/Q383=0,"",IF(MOD(V383,Q383)&gt;0,"ОШИБКА!!! неверная кратность на сорт",""))</f>
        <v/>
      </c>
    </row>
    <row r="384" spans="2:29" s="170" customFormat="1">
      <c r="B384" s="247"/>
      <c r="C384" s="196" t="s">
        <v>1067</v>
      </c>
      <c r="D384" s="298">
        <v>160</v>
      </c>
      <c r="E384" s="298"/>
      <c r="F384" s="196" t="s">
        <v>3</v>
      </c>
      <c r="G384" s="196" t="s">
        <v>1166</v>
      </c>
      <c r="H384" s="196" t="s">
        <v>32</v>
      </c>
      <c r="I384" s="196" t="s">
        <v>31</v>
      </c>
      <c r="J384" s="196" t="s">
        <v>979</v>
      </c>
      <c r="K384" s="196" t="s">
        <v>974</v>
      </c>
      <c r="L384" s="218"/>
      <c r="M384" s="218"/>
      <c r="N384" s="218"/>
      <c r="O384" s="219"/>
      <c r="P384" s="197" t="s">
        <v>73</v>
      </c>
      <c r="Q384" s="220">
        <v>25</v>
      </c>
      <c r="R384" s="223">
        <v>116</v>
      </c>
      <c r="S384" s="288">
        <v>99</v>
      </c>
      <c r="T384" s="288">
        <v>99</v>
      </c>
      <c r="U384" s="288">
        <v>99</v>
      </c>
      <c r="V384" s="5"/>
      <c r="W384" s="224">
        <f t="shared" si="19"/>
        <v>0</v>
      </c>
      <c r="X384" s="264">
        <f t="shared" si="20"/>
        <v>0</v>
      </c>
      <c r="Y384" s="198" t="s">
        <v>1172</v>
      </c>
      <c r="Z384" s="199"/>
      <c r="AA384" s="200"/>
      <c r="AB384" s="200"/>
      <c r="AC384" s="169" t="str">
        <f t="shared" si="22"/>
        <v/>
      </c>
    </row>
    <row r="385" spans="2:29" s="170" customFormat="1">
      <c r="B385" s="247"/>
      <c r="C385" s="196"/>
      <c r="D385" s="298">
        <v>321</v>
      </c>
      <c r="E385" s="298"/>
      <c r="F385" s="196" t="s">
        <v>3</v>
      </c>
      <c r="G385" s="196" t="s">
        <v>1166</v>
      </c>
      <c r="H385" s="196" t="s">
        <v>32</v>
      </c>
      <c r="I385" s="196" t="s">
        <v>31</v>
      </c>
      <c r="J385" s="196" t="s">
        <v>979</v>
      </c>
      <c r="K385" s="196" t="s">
        <v>975</v>
      </c>
      <c r="L385" s="218"/>
      <c r="M385" s="218"/>
      <c r="N385" s="218"/>
      <c r="O385" s="219"/>
      <c r="P385" s="197" t="s">
        <v>73</v>
      </c>
      <c r="Q385" s="220">
        <v>25</v>
      </c>
      <c r="R385" s="223">
        <v>116</v>
      </c>
      <c r="S385" s="288">
        <v>99</v>
      </c>
      <c r="T385" s="288">
        <v>99</v>
      </c>
      <c r="U385" s="288">
        <v>99</v>
      </c>
      <c r="V385" s="5"/>
      <c r="W385" s="224">
        <f t="shared" si="19"/>
        <v>0</v>
      </c>
      <c r="X385" s="264">
        <f t="shared" si="20"/>
        <v>0</v>
      </c>
      <c r="Y385" s="198" t="s">
        <v>1172</v>
      </c>
      <c r="Z385" s="199"/>
      <c r="AA385" s="200"/>
      <c r="AB385" s="200"/>
      <c r="AC385" s="169" t="str">
        <f t="shared" si="22"/>
        <v/>
      </c>
    </row>
    <row r="386" spans="2:29" s="170" customFormat="1">
      <c r="B386" s="247"/>
      <c r="C386" s="196"/>
      <c r="D386" s="298">
        <v>160</v>
      </c>
      <c r="E386" s="298"/>
      <c r="F386" s="196" t="s">
        <v>3</v>
      </c>
      <c r="G386" s="196" t="s">
        <v>1166</v>
      </c>
      <c r="H386" s="196" t="s">
        <v>32</v>
      </c>
      <c r="I386" s="196" t="s">
        <v>31</v>
      </c>
      <c r="J386" s="196" t="s">
        <v>979</v>
      </c>
      <c r="K386" s="196" t="s">
        <v>976</v>
      </c>
      <c r="L386" s="218"/>
      <c r="M386" s="218"/>
      <c r="N386" s="218"/>
      <c r="O386" s="219"/>
      <c r="P386" s="197" t="s">
        <v>73</v>
      </c>
      <c r="Q386" s="220">
        <v>25</v>
      </c>
      <c r="R386" s="223">
        <v>128</v>
      </c>
      <c r="S386" s="288">
        <v>109</v>
      </c>
      <c r="T386" s="288">
        <v>109</v>
      </c>
      <c r="U386" s="288">
        <v>109</v>
      </c>
      <c r="V386" s="5"/>
      <c r="W386" s="224">
        <f t="shared" si="19"/>
        <v>0</v>
      </c>
      <c r="X386" s="264">
        <f t="shared" si="20"/>
        <v>0</v>
      </c>
      <c r="Y386" s="198" t="s">
        <v>1172</v>
      </c>
      <c r="Z386" s="199"/>
      <c r="AA386" s="200"/>
      <c r="AB386" s="200"/>
      <c r="AC386" s="169" t="str">
        <f t="shared" si="22"/>
        <v/>
      </c>
    </row>
    <row r="387" spans="2:29" s="170" customFormat="1">
      <c r="B387" s="247"/>
      <c r="C387" s="196" t="s">
        <v>1068</v>
      </c>
      <c r="D387" s="298">
        <v>121</v>
      </c>
      <c r="E387" s="298"/>
      <c r="F387" s="196" t="s">
        <v>3</v>
      </c>
      <c r="G387" s="196" t="s">
        <v>1166</v>
      </c>
      <c r="H387" s="196" t="s">
        <v>238</v>
      </c>
      <c r="I387" s="196" t="s">
        <v>237</v>
      </c>
      <c r="J387" s="196"/>
      <c r="K387" s="196" t="s">
        <v>974</v>
      </c>
      <c r="L387" s="218"/>
      <c r="M387" s="218"/>
      <c r="N387" s="218"/>
      <c r="O387" s="219"/>
      <c r="P387" s="197" t="s">
        <v>73</v>
      </c>
      <c r="Q387" s="220">
        <v>25</v>
      </c>
      <c r="R387" s="223">
        <v>116</v>
      </c>
      <c r="S387" s="288">
        <v>99</v>
      </c>
      <c r="T387" s="288">
        <v>99</v>
      </c>
      <c r="U387" s="288">
        <v>99</v>
      </c>
      <c r="V387" s="5"/>
      <c r="W387" s="224">
        <f t="shared" si="19"/>
        <v>0</v>
      </c>
      <c r="X387" s="264">
        <f t="shared" si="20"/>
        <v>0</v>
      </c>
      <c r="Y387" s="198" t="s">
        <v>1172</v>
      </c>
      <c r="Z387" s="199"/>
      <c r="AA387" s="200"/>
      <c r="AB387" s="200"/>
      <c r="AC387" s="169" t="str">
        <f t="shared" si="22"/>
        <v/>
      </c>
    </row>
    <row r="388" spans="2:29" s="170" customFormat="1">
      <c r="B388" s="247"/>
      <c r="C388" s="196"/>
      <c r="D388" s="298">
        <v>242</v>
      </c>
      <c r="E388" s="298"/>
      <c r="F388" s="196" t="s">
        <v>3</v>
      </c>
      <c r="G388" s="196" t="s">
        <v>1166</v>
      </c>
      <c r="H388" s="196" t="s">
        <v>238</v>
      </c>
      <c r="I388" s="196" t="s">
        <v>237</v>
      </c>
      <c r="J388" s="196"/>
      <c r="K388" s="196" t="s">
        <v>975</v>
      </c>
      <c r="L388" s="218"/>
      <c r="M388" s="218"/>
      <c r="N388" s="218"/>
      <c r="O388" s="219"/>
      <c r="P388" s="197" t="s">
        <v>73</v>
      </c>
      <c r="Q388" s="220">
        <v>25</v>
      </c>
      <c r="R388" s="223">
        <v>116</v>
      </c>
      <c r="S388" s="288">
        <v>99</v>
      </c>
      <c r="T388" s="288">
        <v>99</v>
      </c>
      <c r="U388" s="288">
        <v>99</v>
      </c>
      <c r="V388" s="5"/>
      <c r="W388" s="224">
        <f t="shared" si="19"/>
        <v>0</v>
      </c>
      <c r="X388" s="264">
        <f t="shared" si="20"/>
        <v>0</v>
      </c>
      <c r="Y388" s="198" t="s">
        <v>1172</v>
      </c>
      <c r="Z388" s="199"/>
      <c r="AA388" s="200"/>
      <c r="AB388" s="200"/>
      <c r="AC388" s="169" t="str">
        <f t="shared" si="22"/>
        <v/>
      </c>
    </row>
    <row r="389" spans="2:29" s="170" customFormat="1">
      <c r="B389" s="247"/>
      <c r="C389" s="196" t="s">
        <v>1069</v>
      </c>
      <c r="D389" s="298">
        <v>121</v>
      </c>
      <c r="E389" s="298"/>
      <c r="F389" s="196" t="s">
        <v>3</v>
      </c>
      <c r="G389" s="196" t="s">
        <v>1166</v>
      </c>
      <c r="H389" s="196" t="s">
        <v>238</v>
      </c>
      <c r="I389" s="196" t="s">
        <v>237</v>
      </c>
      <c r="J389" s="196"/>
      <c r="K389" s="196" t="s">
        <v>976</v>
      </c>
      <c r="L389" s="218"/>
      <c r="M389" s="218"/>
      <c r="N389" s="218"/>
      <c r="O389" s="219"/>
      <c r="P389" s="197" t="s">
        <v>73</v>
      </c>
      <c r="Q389" s="220">
        <v>25</v>
      </c>
      <c r="R389" s="223">
        <v>128</v>
      </c>
      <c r="S389" s="288">
        <v>109</v>
      </c>
      <c r="T389" s="288">
        <v>109</v>
      </c>
      <c r="U389" s="288">
        <v>109</v>
      </c>
      <c r="V389" s="5"/>
      <c r="W389" s="224">
        <f t="shared" si="19"/>
        <v>0</v>
      </c>
      <c r="X389" s="264">
        <f t="shared" si="20"/>
        <v>0</v>
      </c>
      <c r="Y389" s="198" t="s">
        <v>1172</v>
      </c>
      <c r="Z389" s="199"/>
      <c r="AA389" s="200"/>
      <c r="AB389" s="200"/>
      <c r="AC389" s="169" t="str">
        <f t="shared" si="22"/>
        <v/>
      </c>
    </row>
    <row r="390" spans="2:29" s="170" customFormat="1">
      <c r="B390" s="247"/>
      <c r="C390" s="196" t="s">
        <v>1070</v>
      </c>
      <c r="D390" s="298">
        <v>3366</v>
      </c>
      <c r="E390" s="298"/>
      <c r="F390" s="196" t="s">
        <v>3</v>
      </c>
      <c r="G390" s="196" t="s">
        <v>1166</v>
      </c>
      <c r="H390" s="196" t="s">
        <v>243</v>
      </c>
      <c r="I390" s="196" t="s">
        <v>242</v>
      </c>
      <c r="J390" s="196"/>
      <c r="K390" s="196" t="s">
        <v>974</v>
      </c>
      <c r="L390" s="218"/>
      <c r="M390" s="218"/>
      <c r="N390" s="218"/>
      <c r="O390" s="219"/>
      <c r="P390" s="197" t="s">
        <v>73</v>
      </c>
      <c r="Q390" s="220">
        <v>25</v>
      </c>
      <c r="R390" s="223">
        <v>116</v>
      </c>
      <c r="S390" s="288">
        <v>99</v>
      </c>
      <c r="T390" s="288">
        <v>99</v>
      </c>
      <c r="U390" s="288">
        <v>99</v>
      </c>
      <c r="V390" s="5"/>
      <c r="W390" s="224">
        <f t="shared" si="19"/>
        <v>0</v>
      </c>
      <c r="X390" s="264">
        <f t="shared" si="20"/>
        <v>0</v>
      </c>
      <c r="Y390" s="198" t="s">
        <v>1172</v>
      </c>
      <c r="Z390" s="199"/>
      <c r="AA390" s="200"/>
      <c r="AB390" s="200"/>
      <c r="AC390" s="169" t="str">
        <f t="shared" si="22"/>
        <v/>
      </c>
    </row>
    <row r="391" spans="2:29" s="170" customFormat="1">
      <c r="B391" s="247"/>
      <c r="C391" s="196"/>
      <c r="D391" s="298">
        <v>6732</v>
      </c>
      <c r="E391" s="298"/>
      <c r="F391" s="196" t="s">
        <v>3</v>
      </c>
      <c r="G391" s="196" t="s">
        <v>1166</v>
      </c>
      <c r="H391" s="196" t="s">
        <v>243</v>
      </c>
      <c r="I391" s="196" t="s">
        <v>242</v>
      </c>
      <c r="J391" s="196"/>
      <c r="K391" s="196" t="s">
        <v>975</v>
      </c>
      <c r="L391" s="218"/>
      <c r="M391" s="218"/>
      <c r="N391" s="218"/>
      <c r="O391" s="219"/>
      <c r="P391" s="197" t="s">
        <v>73</v>
      </c>
      <c r="Q391" s="220">
        <v>25</v>
      </c>
      <c r="R391" s="223">
        <v>116</v>
      </c>
      <c r="S391" s="288">
        <v>99</v>
      </c>
      <c r="T391" s="288">
        <v>99</v>
      </c>
      <c r="U391" s="288">
        <v>99</v>
      </c>
      <c r="V391" s="5"/>
      <c r="W391" s="224">
        <f t="shared" si="19"/>
        <v>0</v>
      </c>
      <c r="X391" s="264">
        <f t="shared" si="20"/>
        <v>0</v>
      </c>
      <c r="Y391" s="198" t="s">
        <v>1172</v>
      </c>
      <c r="Z391" s="199"/>
      <c r="AA391" s="200"/>
      <c r="AB391" s="200"/>
      <c r="AC391" s="169" t="str">
        <f t="shared" si="22"/>
        <v/>
      </c>
    </row>
    <row r="392" spans="2:29" s="170" customFormat="1">
      <c r="B392" s="247"/>
      <c r="C392" s="196"/>
      <c r="D392" s="298">
        <v>3366</v>
      </c>
      <c r="E392" s="298"/>
      <c r="F392" s="196" t="s">
        <v>3</v>
      </c>
      <c r="G392" s="196" t="s">
        <v>1166</v>
      </c>
      <c r="H392" s="196" t="s">
        <v>243</v>
      </c>
      <c r="I392" s="196" t="s">
        <v>242</v>
      </c>
      <c r="J392" s="196"/>
      <c r="K392" s="196" t="s">
        <v>976</v>
      </c>
      <c r="L392" s="218"/>
      <c r="M392" s="218"/>
      <c r="N392" s="218"/>
      <c r="O392" s="219"/>
      <c r="P392" s="197" t="s">
        <v>73</v>
      </c>
      <c r="Q392" s="220">
        <v>25</v>
      </c>
      <c r="R392" s="223">
        <v>128</v>
      </c>
      <c r="S392" s="288">
        <v>109</v>
      </c>
      <c r="T392" s="288">
        <v>109</v>
      </c>
      <c r="U392" s="288">
        <v>109</v>
      </c>
      <c r="V392" s="5"/>
      <c r="W392" s="224">
        <f t="shared" si="19"/>
        <v>0</v>
      </c>
      <c r="X392" s="264">
        <f t="shared" si="20"/>
        <v>0</v>
      </c>
      <c r="Y392" s="198" t="s">
        <v>1172</v>
      </c>
      <c r="Z392" s="199"/>
      <c r="AA392" s="200"/>
      <c r="AB392" s="200"/>
      <c r="AC392" s="169" t="str">
        <f t="shared" si="22"/>
        <v/>
      </c>
    </row>
    <row r="393" spans="2:29" s="170" customFormat="1">
      <c r="B393" s="247"/>
      <c r="C393" s="196" t="s">
        <v>1071</v>
      </c>
      <c r="D393" s="298">
        <v>470</v>
      </c>
      <c r="E393" s="298"/>
      <c r="F393" s="196" t="s">
        <v>3</v>
      </c>
      <c r="G393" s="196" t="s">
        <v>1166</v>
      </c>
      <c r="H393" s="196" t="s">
        <v>35</v>
      </c>
      <c r="I393" s="196" t="s">
        <v>34</v>
      </c>
      <c r="J393" s="196" t="s">
        <v>980</v>
      </c>
      <c r="K393" s="196" t="s">
        <v>981</v>
      </c>
      <c r="L393" s="218"/>
      <c r="M393" s="218"/>
      <c r="N393" s="218"/>
      <c r="O393" s="219"/>
      <c r="P393" s="197" t="s">
        <v>73</v>
      </c>
      <c r="Q393" s="220">
        <v>25</v>
      </c>
      <c r="R393" s="223">
        <v>104</v>
      </c>
      <c r="S393" s="288">
        <v>89</v>
      </c>
      <c r="T393" s="288">
        <v>89</v>
      </c>
      <c r="U393" s="288">
        <v>89</v>
      </c>
      <c r="V393" s="5"/>
      <c r="W393" s="224">
        <f t="shared" si="19"/>
        <v>0</v>
      </c>
      <c r="X393" s="264">
        <f t="shared" si="20"/>
        <v>0</v>
      </c>
      <c r="Y393" s="198" t="s">
        <v>1172</v>
      </c>
      <c r="Z393" s="199"/>
      <c r="AA393" s="200"/>
      <c r="AB393" s="200"/>
      <c r="AC393" s="169" t="str">
        <f t="shared" si="22"/>
        <v/>
      </c>
    </row>
    <row r="394" spans="2:29" s="170" customFormat="1">
      <c r="B394" s="247"/>
      <c r="C394" s="196"/>
      <c r="D394" s="298">
        <v>470</v>
      </c>
      <c r="E394" s="298"/>
      <c r="F394" s="196" t="s">
        <v>3</v>
      </c>
      <c r="G394" s="196" t="s">
        <v>1166</v>
      </c>
      <c r="H394" s="196" t="s">
        <v>35</v>
      </c>
      <c r="I394" s="196" t="s">
        <v>34</v>
      </c>
      <c r="J394" s="196" t="s">
        <v>980</v>
      </c>
      <c r="K394" s="196" t="s">
        <v>974</v>
      </c>
      <c r="L394" s="218"/>
      <c r="M394" s="218"/>
      <c r="N394" s="218"/>
      <c r="O394" s="219"/>
      <c r="P394" s="197" t="s">
        <v>73</v>
      </c>
      <c r="Q394" s="220">
        <v>25</v>
      </c>
      <c r="R394" s="223">
        <v>116</v>
      </c>
      <c r="S394" s="288">
        <v>99</v>
      </c>
      <c r="T394" s="288">
        <v>99</v>
      </c>
      <c r="U394" s="288">
        <v>99</v>
      </c>
      <c r="V394" s="5"/>
      <c r="W394" s="224">
        <f t="shared" si="19"/>
        <v>0</v>
      </c>
      <c r="X394" s="264">
        <f t="shared" si="20"/>
        <v>0</v>
      </c>
      <c r="Y394" s="198" t="s">
        <v>1172</v>
      </c>
      <c r="Z394" s="199"/>
      <c r="AA394" s="200"/>
      <c r="AB394" s="200"/>
      <c r="AC394" s="169" t="str">
        <f t="shared" si="22"/>
        <v/>
      </c>
    </row>
    <row r="395" spans="2:29" s="170" customFormat="1">
      <c r="B395" s="247"/>
      <c r="C395" s="196"/>
      <c r="D395" s="298">
        <v>1879</v>
      </c>
      <c r="E395" s="298"/>
      <c r="F395" s="196" t="s">
        <v>3</v>
      </c>
      <c r="G395" s="196" t="s">
        <v>1166</v>
      </c>
      <c r="H395" s="196" t="s">
        <v>35</v>
      </c>
      <c r="I395" s="196" t="s">
        <v>34</v>
      </c>
      <c r="J395" s="196" t="s">
        <v>980</v>
      </c>
      <c r="K395" s="196" t="s">
        <v>975</v>
      </c>
      <c r="L395" s="218"/>
      <c r="M395" s="218"/>
      <c r="N395" s="218"/>
      <c r="O395" s="219"/>
      <c r="P395" s="197" t="s">
        <v>73</v>
      </c>
      <c r="Q395" s="220">
        <v>25</v>
      </c>
      <c r="R395" s="223">
        <v>116</v>
      </c>
      <c r="S395" s="288">
        <v>99</v>
      </c>
      <c r="T395" s="288">
        <v>99</v>
      </c>
      <c r="U395" s="288">
        <v>99</v>
      </c>
      <c r="V395" s="5"/>
      <c r="W395" s="224">
        <f t="shared" si="19"/>
        <v>0</v>
      </c>
      <c r="X395" s="264">
        <f t="shared" si="20"/>
        <v>0</v>
      </c>
      <c r="Y395" s="198" t="s">
        <v>1172</v>
      </c>
      <c r="Z395" s="199"/>
      <c r="AA395" s="200"/>
      <c r="AB395" s="200"/>
      <c r="AC395" s="169" t="str">
        <f t="shared" si="22"/>
        <v/>
      </c>
    </row>
    <row r="396" spans="2:29" s="170" customFormat="1">
      <c r="B396" s="247"/>
      <c r="C396" s="196"/>
      <c r="D396" s="298">
        <v>940</v>
      </c>
      <c r="E396" s="298"/>
      <c r="F396" s="196" t="s">
        <v>3</v>
      </c>
      <c r="G396" s="196" t="s">
        <v>1166</v>
      </c>
      <c r="H396" s="196" t="s">
        <v>35</v>
      </c>
      <c r="I396" s="196" t="s">
        <v>34</v>
      </c>
      <c r="J396" s="196" t="s">
        <v>980</v>
      </c>
      <c r="K396" s="196" t="s">
        <v>976</v>
      </c>
      <c r="L396" s="218"/>
      <c r="M396" s="218"/>
      <c r="N396" s="218"/>
      <c r="O396" s="219"/>
      <c r="P396" s="197" t="s">
        <v>73</v>
      </c>
      <c r="Q396" s="220">
        <v>25</v>
      </c>
      <c r="R396" s="223">
        <v>128</v>
      </c>
      <c r="S396" s="288">
        <v>109</v>
      </c>
      <c r="T396" s="288">
        <v>109</v>
      </c>
      <c r="U396" s="288">
        <v>109</v>
      </c>
      <c r="V396" s="5"/>
      <c r="W396" s="224">
        <f t="shared" si="19"/>
        <v>0</v>
      </c>
      <c r="X396" s="264">
        <f t="shared" si="20"/>
        <v>0</v>
      </c>
      <c r="Y396" s="198" t="s">
        <v>1172</v>
      </c>
      <c r="Z396" s="199"/>
      <c r="AA396" s="200"/>
      <c r="AB396" s="200"/>
      <c r="AC396" s="169" t="str">
        <f t="shared" si="22"/>
        <v/>
      </c>
    </row>
    <row r="397" spans="2:29" s="170" customFormat="1">
      <c r="B397" s="247"/>
      <c r="C397" s="196" t="s">
        <v>1072</v>
      </c>
      <c r="D397" s="298">
        <v>73</v>
      </c>
      <c r="E397" s="298"/>
      <c r="F397" s="196" t="s">
        <v>3</v>
      </c>
      <c r="G397" s="196" t="s">
        <v>1166</v>
      </c>
      <c r="H397" s="196" t="s">
        <v>35</v>
      </c>
      <c r="I397" s="196" t="s">
        <v>34</v>
      </c>
      <c r="J397" s="196" t="s">
        <v>247</v>
      </c>
      <c r="K397" s="196" t="s">
        <v>974</v>
      </c>
      <c r="L397" s="218"/>
      <c r="M397" s="218"/>
      <c r="N397" s="218"/>
      <c r="O397" s="219"/>
      <c r="P397" s="197" t="s">
        <v>73</v>
      </c>
      <c r="Q397" s="220">
        <v>25</v>
      </c>
      <c r="R397" s="223">
        <v>116</v>
      </c>
      <c r="S397" s="288">
        <v>99</v>
      </c>
      <c r="T397" s="288">
        <v>99</v>
      </c>
      <c r="U397" s="288">
        <v>99</v>
      </c>
      <c r="V397" s="5"/>
      <c r="W397" s="224">
        <f t="shared" si="19"/>
        <v>0</v>
      </c>
      <c r="X397" s="264">
        <f t="shared" si="20"/>
        <v>0</v>
      </c>
      <c r="Y397" s="198" t="s">
        <v>1172</v>
      </c>
      <c r="Z397" s="199"/>
      <c r="AA397" s="200"/>
      <c r="AB397" s="200"/>
      <c r="AC397" s="169" t="str">
        <f t="shared" si="22"/>
        <v/>
      </c>
    </row>
    <row r="398" spans="2:29" s="170" customFormat="1">
      <c r="B398" s="247"/>
      <c r="C398" s="196"/>
      <c r="D398" s="298">
        <v>147</v>
      </c>
      <c r="E398" s="298"/>
      <c r="F398" s="196" t="s">
        <v>3</v>
      </c>
      <c r="G398" s="196" t="s">
        <v>1166</v>
      </c>
      <c r="H398" s="196" t="s">
        <v>35</v>
      </c>
      <c r="I398" s="196" t="s">
        <v>34</v>
      </c>
      <c r="J398" s="196" t="s">
        <v>247</v>
      </c>
      <c r="K398" s="196" t="s">
        <v>975</v>
      </c>
      <c r="L398" s="218"/>
      <c r="M398" s="218"/>
      <c r="N398" s="218"/>
      <c r="O398" s="219"/>
      <c r="P398" s="197" t="s">
        <v>73</v>
      </c>
      <c r="Q398" s="220">
        <v>25</v>
      </c>
      <c r="R398" s="223">
        <v>116</v>
      </c>
      <c r="S398" s="288">
        <v>99</v>
      </c>
      <c r="T398" s="288">
        <v>99</v>
      </c>
      <c r="U398" s="288">
        <v>99</v>
      </c>
      <c r="V398" s="5"/>
      <c r="W398" s="224">
        <f t="shared" si="19"/>
        <v>0</v>
      </c>
      <c r="X398" s="264">
        <f t="shared" si="20"/>
        <v>0</v>
      </c>
      <c r="Y398" s="198" t="s">
        <v>1172</v>
      </c>
      <c r="Z398" s="199"/>
      <c r="AA398" s="200"/>
      <c r="AB398" s="200"/>
      <c r="AC398" s="169" t="str">
        <f t="shared" si="22"/>
        <v/>
      </c>
    </row>
    <row r="399" spans="2:29" s="170" customFormat="1">
      <c r="B399" s="247"/>
      <c r="C399" s="196"/>
      <c r="D399" s="298">
        <v>73</v>
      </c>
      <c r="E399" s="298"/>
      <c r="F399" s="196" t="s">
        <v>3</v>
      </c>
      <c r="G399" s="196" t="s">
        <v>1166</v>
      </c>
      <c r="H399" s="196" t="s">
        <v>35</v>
      </c>
      <c r="I399" s="196" t="s">
        <v>34</v>
      </c>
      <c r="J399" s="196" t="s">
        <v>247</v>
      </c>
      <c r="K399" s="196" t="s">
        <v>976</v>
      </c>
      <c r="L399" s="218"/>
      <c r="M399" s="218"/>
      <c r="N399" s="218"/>
      <c r="O399" s="219"/>
      <c r="P399" s="197" t="s">
        <v>73</v>
      </c>
      <c r="Q399" s="220">
        <v>25</v>
      </c>
      <c r="R399" s="223">
        <v>128</v>
      </c>
      <c r="S399" s="288">
        <v>109</v>
      </c>
      <c r="T399" s="288">
        <v>109</v>
      </c>
      <c r="U399" s="288">
        <v>109</v>
      </c>
      <c r="V399" s="5"/>
      <c r="W399" s="224">
        <f t="shared" si="19"/>
        <v>0</v>
      </c>
      <c r="X399" s="264">
        <f t="shared" si="20"/>
        <v>0</v>
      </c>
      <c r="Y399" s="198" t="s">
        <v>1172</v>
      </c>
      <c r="Z399" s="199"/>
      <c r="AA399" s="200"/>
      <c r="AB399" s="200"/>
      <c r="AC399" s="169" t="str">
        <f t="shared" si="22"/>
        <v/>
      </c>
    </row>
    <row r="400" spans="2:29" s="170" customFormat="1">
      <c r="B400" s="247"/>
      <c r="C400" s="196"/>
      <c r="D400" s="298">
        <v>104</v>
      </c>
      <c r="E400" s="298"/>
      <c r="F400" s="196" t="s">
        <v>3</v>
      </c>
      <c r="G400" s="196" t="s">
        <v>1166</v>
      </c>
      <c r="H400" s="196" t="s">
        <v>37</v>
      </c>
      <c r="I400" s="196" t="s">
        <v>36</v>
      </c>
      <c r="J400" s="196"/>
      <c r="K400" s="196" t="s">
        <v>974</v>
      </c>
      <c r="L400" s="218"/>
      <c r="M400" s="218"/>
      <c r="N400" s="218"/>
      <c r="O400" s="219"/>
      <c r="P400" s="197" t="s">
        <v>73</v>
      </c>
      <c r="Q400" s="220">
        <v>25</v>
      </c>
      <c r="R400" s="223">
        <v>116</v>
      </c>
      <c r="S400" s="288">
        <v>99</v>
      </c>
      <c r="T400" s="288">
        <v>99</v>
      </c>
      <c r="U400" s="288">
        <v>99</v>
      </c>
      <c r="V400" s="5"/>
      <c r="W400" s="224">
        <f t="shared" si="19"/>
        <v>0</v>
      </c>
      <c r="X400" s="264">
        <f t="shared" si="20"/>
        <v>0</v>
      </c>
      <c r="Y400" s="198" t="s">
        <v>1172</v>
      </c>
      <c r="Z400" s="199"/>
      <c r="AA400" s="200"/>
      <c r="AB400" s="200"/>
      <c r="AC400" s="169" t="str">
        <f t="shared" si="22"/>
        <v/>
      </c>
    </row>
    <row r="401" spans="2:29" s="170" customFormat="1">
      <c r="B401" s="247"/>
      <c r="C401" s="196" t="s">
        <v>1073</v>
      </c>
      <c r="D401" s="298">
        <v>208</v>
      </c>
      <c r="E401" s="298"/>
      <c r="F401" s="196" t="s">
        <v>3</v>
      </c>
      <c r="G401" s="196" t="s">
        <v>1166</v>
      </c>
      <c r="H401" s="196" t="s">
        <v>37</v>
      </c>
      <c r="I401" s="196" t="s">
        <v>36</v>
      </c>
      <c r="J401" s="196"/>
      <c r="K401" s="196" t="s">
        <v>975</v>
      </c>
      <c r="L401" s="218"/>
      <c r="M401" s="218"/>
      <c r="N401" s="218"/>
      <c r="O401" s="219"/>
      <c r="P401" s="197" t="s">
        <v>73</v>
      </c>
      <c r="Q401" s="220">
        <v>25</v>
      </c>
      <c r="R401" s="223">
        <v>116</v>
      </c>
      <c r="S401" s="288">
        <v>99</v>
      </c>
      <c r="T401" s="288">
        <v>99</v>
      </c>
      <c r="U401" s="288">
        <v>99</v>
      </c>
      <c r="V401" s="5"/>
      <c r="W401" s="224">
        <f t="shared" si="19"/>
        <v>0</v>
      </c>
      <c r="X401" s="264">
        <f t="shared" si="20"/>
        <v>0</v>
      </c>
      <c r="Y401" s="198" t="s">
        <v>1172</v>
      </c>
      <c r="Z401" s="199"/>
      <c r="AA401" s="200"/>
      <c r="AB401" s="200"/>
      <c r="AC401" s="169" t="str">
        <f t="shared" si="22"/>
        <v/>
      </c>
    </row>
    <row r="402" spans="2:29" s="170" customFormat="1">
      <c r="B402" s="247"/>
      <c r="C402" s="196"/>
      <c r="D402" s="298">
        <v>104</v>
      </c>
      <c r="E402" s="298"/>
      <c r="F402" s="196" t="s">
        <v>3</v>
      </c>
      <c r="G402" s="196" t="s">
        <v>1166</v>
      </c>
      <c r="H402" s="196" t="s">
        <v>37</v>
      </c>
      <c r="I402" s="196" t="s">
        <v>36</v>
      </c>
      <c r="J402" s="196"/>
      <c r="K402" s="196" t="s">
        <v>976</v>
      </c>
      <c r="L402" s="218"/>
      <c r="M402" s="218"/>
      <c r="N402" s="218"/>
      <c r="O402" s="219"/>
      <c r="P402" s="197" t="s">
        <v>73</v>
      </c>
      <c r="Q402" s="220">
        <v>25</v>
      </c>
      <c r="R402" s="223">
        <v>128</v>
      </c>
      <c r="S402" s="288">
        <v>109</v>
      </c>
      <c r="T402" s="288">
        <v>109</v>
      </c>
      <c r="U402" s="288">
        <v>109</v>
      </c>
      <c r="V402" s="5"/>
      <c r="W402" s="224">
        <f t="shared" si="19"/>
        <v>0</v>
      </c>
      <c r="X402" s="264">
        <f t="shared" si="20"/>
        <v>0</v>
      </c>
      <c r="Y402" s="198" t="s">
        <v>1172</v>
      </c>
      <c r="Z402" s="199"/>
      <c r="AA402" s="200"/>
      <c r="AB402" s="200"/>
      <c r="AC402" s="169" t="str">
        <f t="shared" si="22"/>
        <v/>
      </c>
    </row>
    <row r="403" spans="2:29" s="170" customFormat="1">
      <c r="B403" s="247"/>
      <c r="C403" s="196" t="s">
        <v>1074</v>
      </c>
      <c r="D403" s="298">
        <v>87</v>
      </c>
      <c r="E403" s="298"/>
      <c r="F403" s="196" t="s">
        <v>3</v>
      </c>
      <c r="G403" s="196" t="s">
        <v>1166</v>
      </c>
      <c r="H403" s="196" t="s">
        <v>37</v>
      </c>
      <c r="I403" s="196" t="s">
        <v>36</v>
      </c>
      <c r="J403" s="196" t="s">
        <v>38</v>
      </c>
      <c r="K403" s="196" t="s">
        <v>974</v>
      </c>
      <c r="L403" s="218"/>
      <c r="M403" s="218"/>
      <c r="N403" s="218"/>
      <c r="O403" s="219"/>
      <c r="P403" s="197" t="s">
        <v>73</v>
      </c>
      <c r="Q403" s="220">
        <v>25</v>
      </c>
      <c r="R403" s="223">
        <v>116</v>
      </c>
      <c r="S403" s="288">
        <v>99</v>
      </c>
      <c r="T403" s="288">
        <v>99</v>
      </c>
      <c r="U403" s="288">
        <v>99</v>
      </c>
      <c r="V403" s="5"/>
      <c r="W403" s="224">
        <f t="shared" si="19"/>
        <v>0</v>
      </c>
      <c r="X403" s="264">
        <f t="shared" si="20"/>
        <v>0</v>
      </c>
      <c r="Y403" s="198" t="s">
        <v>1172</v>
      </c>
      <c r="Z403" s="199"/>
      <c r="AA403" s="200"/>
      <c r="AB403" s="200"/>
      <c r="AC403" s="169" t="str">
        <f t="shared" si="22"/>
        <v/>
      </c>
    </row>
    <row r="404" spans="2:29" s="170" customFormat="1">
      <c r="B404" s="247"/>
      <c r="C404" s="196"/>
      <c r="D404" s="298">
        <v>174</v>
      </c>
      <c r="E404" s="298"/>
      <c r="F404" s="196" t="s">
        <v>3</v>
      </c>
      <c r="G404" s="196" t="s">
        <v>1166</v>
      </c>
      <c r="H404" s="196" t="s">
        <v>37</v>
      </c>
      <c r="I404" s="196" t="s">
        <v>36</v>
      </c>
      <c r="J404" s="196" t="s">
        <v>38</v>
      </c>
      <c r="K404" s="196" t="s">
        <v>975</v>
      </c>
      <c r="L404" s="218"/>
      <c r="M404" s="218"/>
      <c r="N404" s="218"/>
      <c r="O404" s="219"/>
      <c r="P404" s="197" t="s">
        <v>73</v>
      </c>
      <c r="Q404" s="220">
        <v>25</v>
      </c>
      <c r="R404" s="223">
        <v>116</v>
      </c>
      <c r="S404" s="288">
        <v>99</v>
      </c>
      <c r="T404" s="288">
        <v>99</v>
      </c>
      <c r="U404" s="288">
        <v>99</v>
      </c>
      <c r="V404" s="5"/>
      <c r="W404" s="224">
        <f t="shared" si="19"/>
        <v>0</v>
      </c>
      <c r="X404" s="264">
        <f t="shared" si="20"/>
        <v>0</v>
      </c>
      <c r="Y404" s="198" t="s">
        <v>1172</v>
      </c>
      <c r="Z404" s="199"/>
      <c r="AA404" s="200"/>
      <c r="AB404" s="200"/>
      <c r="AC404" s="169" t="str">
        <f t="shared" si="22"/>
        <v/>
      </c>
    </row>
    <row r="405" spans="2:29" s="170" customFormat="1">
      <c r="B405" s="247"/>
      <c r="C405" s="196"/>
      <c r="D405" s="298">
        <v>87</v>
      </c>
      <c r="E405" s="298"/>
      <c r="F405" s="196" t="s">
        <v>3</v>
      </c>
      <c r="G405" s="196" t="s">
        <v>1166</v>
      </c>
      <c r="H405" s="196" t="s">
        <v>37</v>
      </c>
      <c r="I405" s="196" t="s">
        <v>36</v>
      </c>
      <c r="J405" s="196" t="s">
        <v>38</v>
      </c>
      <c r="K405" s="196" t="s">
        <v>976</v>
      </c>
      <c r="L405" s="218"/>
      <c r="M405" s="218"/>
      <c r="N405" s="218"/>
      <c r="O405" s="219"/>
      <c r="P405" s="197" t="s">
        <v>73</v>
      </c>
      <c r="Q405" s="220">
        <v>25</v>
      </c>
      <c r="R405" s="223">
        <v>128</v>
      </c>
      <c r="S405" s="288">
        <v>109</v>
      </c>
      <c r="T405" s="288">
        <v>109</v>
      </c>
      <c r="U405" s="288">
        <v>109</v>
      </c>
      <c r="V405" s="5"/>
      <c r="W405" s="224">
        <f t="shared" si="19"/>
        <v>0</v>
      </c>
      <c r="X405" s="264">
        <f t="shared" si="20"/>
        <v>0</v>
      </c>
      <c r="Y405" s="198" t="s">
        <v>1172</v>
      </c>
      <c r="Z405" s="199"/>
      <c r="AA405" s="200"/>
      <c r="AB405" s="200"/>
      <c r="AC405" s="169" t="str">
        <f t="shared" si="22"/>
        <v/>
      </c>
    </row>
    <row r="406" spans="2:29" s="170" customFormat="1">
      <c r="B406" s="247"/>
      <c r="C406" s="196" t="s">
        <v>1075</v>
      </c>
      <c r="D406" s="298">
        <v>864</v>
      </c>
      <c r="E406" s="298"/>
      <c r="F406" s="196" t="s">
        <v>3</v>
      </c>
      <c r="G406" s="196" t="s">
        <v>1166</v>
      </c>
      <c r="H406" s="196" t="s">
        <v>37</v>
      </c>
      <c r="I406" s="196" t="s">
        <v>36</v>
      </c>
      <c r="J406" s="196" t="s">
        <v>39</v>
      </c>
      <c r="K406" s="196" t="s">
        <v>974</v>
      </c>
      <c r="L406" s="218"/>
      <c r="M406" s="218"/>
      <c r="N406" s="218"/>
      <c r="O406" s="219"/>
      <c r="P406" s="197" t="s">
        <v>73</v>
      </c>
      <c r="Q406" s="220">
        <v>25</v>
      </c>
      <c r="R406" s="223">
        <v>116</v>
      </c>
      <c r="S406" s="288">
        <v>99</v>
      </c>
      <c r="T406" s="288">
        <v>99</v>
      </c>
      <c r="U406" s="288">
        <v>99</v>
      </c>
      <c r="V406" s="5"/>
      <c r="W406" s="224">
        <f t="shared" si="19"/>
        <v>0</v>
      </c>
      <c r="X406" s="264">
        <f t="shared" si="20"/>
        <v>0</v>
      </c>
      <c r="Y406" s="198" t="s">
        <v>1172</v>
      </c>
      <c r="Z406" s="199"/>
      <c r="AA406" s="200"/>
      <c r="AB406" s="200"/>
      <c r="AC406" s="169" t="str">
        <f t="shared" si="22"/>
        <v/>
      </c>
    </row>
    <row r="407" spans="2:29" s="170" customFormat="1">
      <c r="B407" s="247"/>
      <c r="C407" s="196"/>
      <c r="D407" s="298">
        <v>1708</v>
      </c>
      <c r="E407" s="298"/>
      <c r="F407" s="196" t="s">
        <v>3</v>
      </c>
      <c r="G407" s="196" t="s">
        <v>1166</v>
      </c>
      <c r="H407" s="196" t="s">
        <v>37</v>
      </c>
      <c r="I407" s="196" t="s">
        <v>36</v>
      </c>
      <c r="J407" s="196" t="s">
        <v>39</v>
      </c>
      <c r="K407" s="196" t="s">
        <v>975</v>
      </c>
      <c r="L407" s="218"/>
      <c r="M407" s="218"/>
      <c r="N407" s="218"/>
      <c r="O407" s="219"/>
      <c r="P407" s="197" t="s">
        <v>73</v>
      </c>
      <c r="Q407" s="220">
        <v>25</v>
      </c>
      <c r="R407" s="223">
        <v>116</v>
      </c>
      <c r="S407" s="288">
        <v>99</v>
      </c>
      <c r="T407" s="288">
        <v>99</v>
      </c>
      <c r="U407" s="288">
        <v>99</v>
      </c>
      <c r="V407" s="5"/>
      <c r="W407" s="224">
        <f t="shared" si="19"/>
        <v>0</v>
      </c>
      <c r="X407" s="264">
        <f t="shared" si="20"/>
        <v>0</v>
      </c>
      <c r="Y407" s="198" t="s">
        <v>1172</v>
      </c>
      <c r="Z407" s="199"/>
      <c r="AA407" s="200"/>
      <c r="AB407" s="200"/>
      <c r="AC407" s="169" t="str">
        <f t="shared" si="22"/>
        <v/>
      </c>
    </row>
    <row r="408" spans="2:29" s="170" customFormat="1">
      <c r="B408" s="247"/>
      <c r="C408" s="196"/>
      <c r="D408" s="298">
        <v>864</v>
      </c>
      <c r="E408" s="298"/>
      <c r="F408" s="196" t="s">
        <v>3</v>
      </c>
      <c r="G408" s="196" t="s">
        <v>1166</v>
      </c>
      <c r="H408" s="196" t="s">
        <v>37</v>
      </c>
      <c r="I408" s="196" t="s">
        <v>36</v>
      </c>
      <c r="J408" s="196" t="s">
        <v>39</v>
      </c>
      <c r="K408" s="196" t="s">
        <v>976</v>
      </c>
      <c r="L408" s="218"/>
      <c r="M408" s="218"/>
      <c r="N408" s="218"/>
      <c r="O408" s="219"/>
      <c r="P408" s="197" t="s">
        <v>73</v>
      </c>
      <c r="Q408" s="220">
        <v>25</v>
      </c>
      <c r="R408" s="223">
        <v>128</v>
      </c>
      <c r="S408" s="288">
        <v>109</v>
      </c>
      <c r="T408" s="288">
        <v>109</v>
      </c>
      <c r="U408" s="288">
        <v>109</v>
      </c>
      <c r="V408" s="5"/>
      <c r="W408" s="224">
        <f t="shared" si="19"/>
        <v>0</v>
      </c>
      <c r="X408" s="264">
        <f t="shared" si="20"/>
        <v>0</v>
      </c>
      <c r="Y408" s="198" t="s">
        <v>1172</v>
      </c>
      <c r="Z408" s="199"/>
      <c r="AA408" s="200"/>
      <c r="AB408" s="200"/>
      <c r="AC408" s="169" t="str">
        <f t="shared" si="22"/>
        <v/>
      </c>
    </row>
    <row r="409" spans="2:29" s="170" customFormat="1">
      <c r="B409" s="247"/>
      <c r="C409" s="196" t="s">
        <v>1076</v>
      </c>
      <c r="D409" s="298">
        <v>1582</v>
      </c>
      <c r="E409" s="298"/>
      <c r="F409" s="196" t="s">
        <v>3</v>
      </c>
      <c r="G409" s="196" t="s">
        <v>1166</v>
      </c>
      <c r="H409" s="196" t="s">
        <v>37</v>
      </c>
      <c r="I409" s="196" t="s">
        <v>36</v>
      </c>
      <c r="J409" s="196" t="s">
        <v>40</v>
      </c>
      <c r="K409" s="196" t="s">
        <v>974</v>
      </c>
      <c r="L409" s="218"/>
      <c r="M409" s="218"/>
      <c r="N409" s="218"/>
      <c r="O409" s="249"/>
      <c r="P409" s="197" t="s">
        <v>73</v>
      </c>
      <c r="Q409" s="220">
        <v>25</v>
      </c>
      <c r="R409" s="223">
        <v>116</v>
      </c>
      <c r="S409" s="288">
        <v>99</v>
      </c>
      <c r="T409" s="288">
        <v>99</v>
      </c>
      <c r="U409" s="288">
        <v>99</v>
      </c>
      <c r="V409" s="5"/>
      <c r="W409" s="224">
        <f t="shared" si="19"/>
        <v>0</v>
      </c>
      <c r="X409" s="264">
        <f t="shared" si="20"/>
        <v>0</v>
      </c>
      <c r="Y409" s="198" t="s">
        <v>1172</v>
      </c>
      <c r="Z409" s="199"/>
      <c r="AA409" s="200"/>
      <c r="AB409" s="200"/>
      <c r="AC409" s="169" t="str">
        <f t="shared" si="22"/>
        <v/>
      </c>
    </row>
    <row r="410" spans="2:29" s="170" customFormat="1">
      <c r="B410" s="247"/>
      <c r="C410" s="196"/>
      <c r="D410" s="298">
        <v>3169</v>
      </c>
      <c r="E410" s="298"/>
      <c r="F410" s="196" t="s">
        <v>3</v>
      </c>
      <c r="G410" s="196" t="s">
        <v>1166</v>
      </c>
      <c r="H410" s="196" t="s">
        <v>37</v>
      </c>
      <c r="I410" s="196" t="s">
        <v>36</v>
      </c>
      <c r="J410" s="196" t="s">
        <v>40</v>
      </c>
      <c r="K410" s="196" t="s">
        <v>975</v>
      </c>
      <c r="L410" s="218"/>
      <c r="M410" s="218"/>
      <c r="N410" s="218"/>
      <c r="O410" s="249"/>
      <c r="P410" s="197" t="s">
        <v>73</v>
      </c>
      <c r="Q410" s="220">
        <v>25</v>
      </c>
      <c r="R410" s="223">
        <v>116</v>
      </c>
      <c r="S410" s="288">
        <v>99</v>
      </c>
      <c r="T410" s="288">
        <v>99</v>
      </c>
      <c r="U410" s="288">
        <v>99</v>
      </c>
      <c r="V410" s="5"/>
      <c r="W410" s="224">
        <f t="shared" si="19"/>
        <v>0</v>
      </c>
      <c r="X410" s="264">
        <f t="shared" si="20"/>
        <v>0</v>
      </c>
      <c r="Y410" s="198" t="s">
        <v>1172</v>
      </c>
      <c r="Z410" s="199"/>
      <c r="AA410" s="200"/>
      <c r="AB410" s="200"/>
      <c r="AC410" s="169" t="str">
        <f t="shared" si="22"/>
        <v/>
      </c>
    </row>
    <row r="411" spans="2:29" s="170" customFormat="1">
      <c r="B411" s="247"/>
      <c r="C411" s="196"/>
      <c r="D411" s="298">
        <v>1582</v>
      </c>
      <c r="E411" s="298"/>
      <c r="F411" s="196" t="s">
        <v>3</v>
      </c>
      <c r="G411" s="196" t="s">
        <v>1166</v>
      </c>
      <c r="H411" s="196" t="s">
        <v>37</v>
      </c>
      <c r="I411" s="196" t="s">
        <v>36</v>
      </c>
      <c r="J411" s="196" t="s">
        <v>40</v>
      </c>
      <c r="K411" s="196" t="s">
        <v>976</v>
      </c>
      <c r="L411" s="218"/>
      <c r="M411" s="218"/>
      <c r="N411" s="218"/>
      <c r="O411" s="249"/>
      <c r="P411" s="197" t="s">
        <v>73</v>
      </c>
      <c r="Q411" s="220">
        <v>25</v>
      </c>
      <c r="R411" s="223">
        <v>128</v>
      </c>
      <c r="S411" s="288">
        <v>109</v>
      </c>
      <c r="T411" s="288">
        <v>109</v>
      </c>
      <c r="U411" s="288">
        <v>109</v>
      </c>
      <c r="V411" s="5"/>
      <c r="W411" s="224">
        <f t="shared" si="19"/>
        <v>0</v>
      </c>
      <c r="X411" s="264">
        <f t="shared" si="20"/>
        <v>0</v>
      </c>
      <c r="Y411" s="198" t="s">
        <v>1172</v>
      </c>
      <c r="Z411" s="199"/>
      <c r="AA411" s="200"/>
      <c r="AB411" s="200"/>
      <c r="AC411" s="169" t="str">
        <f t="shared" si="22"/>
        <v/>
      </c>
    </row>
    <row r="412" spans="2:29" s="170" customFormat="1">
      <c r="B412" s="247"/>
      <c r="C412" s="196" t="s">
        <v>1077</v>
      </c>
      <c r="D412" s="298">
        <v>228</v>
      </c>
      <c r="E412" s="298"/>
      <c r="F412" s="196" t="s">
        <v>3</v>
      </c>
      <c r="G412" s="196" t="s">
        <v>1166</v>
      </c>
      <c r="H412" s="196" t="s">
        <v>37</v>
      </c>
      <c r="I412" s="196" t="s">
        <v>36</v>
      </c>
      <c r="J412" s="196" t="s">
        <v>41</v>
      </c>
      <c r="K412" s="196" t="s">
        <v>974</v>
      </c>
      <c r="L412" s="218"/>
      <c r="M412" s="218"/>
      <c r="N412" s="218"/>
      <c r="O412" s="219"/>
      <c r="P412" s="197" t="s">
        <v>73</v>
      </c>
      <c r="Q412" s="220">
        <v>25</v>
      </c>
      <c r="R412" s="223">
        <v>116</v>
      </c>
      <c r="S412" s="288">
        <v>99</v>
      </c>
      <c r="T412" s="288">
        <v>99</v>
      </c>
      <c r="U412" s="288">
        <v>99</v>
      </c>
      <c r="V412" s="5"/>
      <c r="W412" s="224">
        <f t="shared" si="19"/>
        <v>0</v>
      </c>
      <c r="X412" s="264">
        <f t="shared" si="20"/>
        <v>0</v>
      </c>
      <c r="Y412" s="198" t="s">
        <v>1172</v>
      </c>
      <c r="Z412" s="199"/>
      <c r="AA412" s="200"/>
      <c r="AB412" s="200"/>
      <c r="AC412" s="169" t="str">
        <f t="shared" si="22"/>
        <v/>
      </c>
    </row>
    <row r="413" spans="2:29" s="170" customFormat="1">
      <c r="B413" s="247"/>
      <c r="C413" s="196"/>
      <c r="D413" s="298">
        <v>456</v>
      </c>
      <c r="E413" s="298"/>
      <c r="F413" s="196" t="s">
        <v>3</v>
      </c>
      <c r="G413" s="196" t="s">
        <v>1166</v>
      </c>
      <c r="H413" s="196" t="s">
        <v>37</v>
      </c>
      <c r="I413" s="196" t="s">
        <v>36</v>
      </c>
      <c r="J413" s="196" t="s">
        <v>41</v>
      </c>
      <c r="K413" s="196" t="s">
        <v>975</v>
      </c>
      <c r="L413" s="218"/>
      <c r="M413" s="218"/>
      <c r="N413" s="218"/>
      <c r="O413" s="219"/>
      <c r="P413" s="197" t="s">
        <v>73</v>
      </c>
      <c r="Q413" s="220">
        <v>25</v>
      </c>
      <c r="R413" s="223">
        <v>116</v>
      </c>
      <c r="S413" s="288">
        <v>99</v>
      </c>
      <c r="T413" s="288">
        <v>99</v>
      </c>
      <c r="U413" s="288">
        <v>99</v>
      </c>
      <c r="V413" s="5"/>
      <c r="W413" s="224">
        <f t="shared" si="19"/>
        <v>0</v>
      </c>
      <c r="X413" s="264">
        <f t="shared" si="20"/>
        <v>0</v>
      </c>
      <c r="Y413" s="198" t="s">
        <v>1172</v>
      </c>
      <c r="Z413" s="199"/>
      <c r="AA413" s="200"/>
      <c r="AB413" s="200"/>
      <c r="AC413" s="169" t="str">
        <f t="shared" si="22"/>
        <v/>
      </c>
    </row>
    <row r="414" spans="2:29" s="170" customFormat="1">
      <c r="B414" s="247"/>
      <c r="C414" s="196"/>
      <c r="D414" s="298">
        <v>228</v>
      </c>
      <c r="E414" s="298"/>
      <c r="F414" s="196" t="s">
        <v>3</v>
      </c>
      <c r="G414" s="196" t="s">
        <v>1166</v>
      </c>
      <c r="H414" s="196" t="s">
        <v>37</v>
      </c>
      <c r="I414" s="196" t="s">
        <v>36</v>
      </c>
      <c r="J414" s="196" t="s">
        <v>41</v>
      </c>
      <c r="K414" s="196" t="s">
        <v>976</v>
      </c>
      <c r="L414" s="218"/>
      <c r="M414" s="218"/>
      <c r="N414" s="218"/>
      <c r="O414" s="219"/>
      <c r="P414" s="197" t="s">
        <v>73</v>
      </c>
      <c r="Q414" s="220">
        <v>25</v>
      </c>
      <c r="R414" s="223">
        <v>128</v>
      </c>
      <c r="S414" s="288">
        <v>109</v>
      </c>
      <c r="T414" s="288">
        <v>109</v>
      </c>
      <c r="U414" s="288">
        <v>109</v>
      </c>
      <c r="V414" s="5"/>
      <c r="W414" s="224">
        <f t="shared" si="19"/>
        <v>0</v>
      </c>
      <c r="X414" s="264">
        <f t="shared" si="20"/>
        <v>0</v>
      </c>
      <c r="Y414" s="198" t="s">
        <v>1172</v>
      </c>
      <c r="Z414" s="199"/>
      <c r="AA414" s="200"/>
      <c r="AB414" s="200"/>
      <c r="AC414" s="169" t="str">
        <f t="shared" si="22"/>
        <v/>
      </c>
    </row>
    <row r="415" spans="2:29" s="170" customFormat="1">
      <c r="B415" s="247"/>
      <c r="C415" s="196" t="s">
        <v>1078</v>
      </c>
      <c r="D415" s="298">
        <v>722</v>
      </c>
      <c r="E415" s="298"/>
      <c r="F415" s="196" t="s">
        <v>3</v>
      </c>
      <c r="G415" s="196" t="s">
        <v>1166</v>
      </c>
      <c r="H415" s="196" t="s">
        <v>37</v>
      </c>
      <c r="I415" s="196" t="s">
        <v>36</v>
      </c>
      <c r="J415" s="196" t="s">
        <v>42</v>
      </c>
      <c r="K415" s="196" t="s">
        <v>974</v>
      </c>
      <c r="L415" s="218"/>
      <c r="M415" s="218"/>
      <c r="N415" s="218"/>
      <c r="O415" s="219"/>
      <c r="P415" s="197" t="s">
        <v>73</v>
      </c>
      <c r="Q415" s="220">
        <v>25</v>
      </c>
      <c r="R415" s="223">
        <v>116</v>
      </c>
      <c r="S415" s="288">
        <v>99</v>
      </c>
      <c r="T415" s="288">
        <v>99</v>
      </c>
      <c r="U415" s="288">
        <v>99</v>
      </c>
      <c r="V415" s="5"/>
      <c r="W415" s="224">
        <f t="shared" ref="W415:W461" si="23">R415*V415</f>
        <v>0</v>
      </c>
      <c r="X415" s="264">
        <f t="shared" ref="X415:X461" si="24">IF(S415&lt;&gt;"",IF(AND($W$22&gt;=200000,V415&gt;=20),V415*U415,IF(AND($W$22&gt;=200000,V415&lt;20),V415*T415,IF(AND($W$22&lt;200000,V415&gt;=20),V415*S415,V415*R415))),IF($W$22&gt;=200000,V415*T415,V415*R415))</f>
        <v>0</v>
      </c>
      <c r="Y415" s="198" t="s">
        <v>1172</v>
      </c>
      <c r="Z415" s="199"/>
      <c r="AA415" s="200"/>
      <c r="AB415" s="200"/>
      <c r="AC415" s="169" t="str">
        <f t="shared" ref="AC415:AC446" si="25">IF(V415/Q415=0,"",IF(MOD(V415,Q415)&gt;0,"ОШИБКА!!! неверная кратность на сорт",""))</f>
        <v/>
      </c>
    </row>
    <row r="416" spans="2:29" s="170" customFormat="1">
      <c r="B416" s="247"/>
      <c r="C416" s="196"/>
      <c r="D416" s="298">
        <v>1443</v>
      </c>
      <c r="E416" s="298"/>
      <c r="F416" s="196" t="s">
        <v>3</v>
      </c>
      <c r="G416" s="196" t="s">
        <v>1166</v>
      </c>
      <c r="H416" s="196" t="s">
        <v>37</v>
      </c>
      <c r="I416" s="196" t="s">
        <v>36</v>
      </c>
      <c r="J416" s="196" t="s">
        <v>42</v>
      </c>
      <c r="K416" s="196" t="s">
        <v>975</v>
      </c>
      <c r="L416" s="218"/>
      <c r="M416" s="218"/>
      <c r="N416" s="218"/>
      <c r="O416" s="219"/>
      <c r="P416" s="197" t="s">
        <v>73</v>
      </c>
      <c r="Q416" s="220">
        <v>25</v>
      </c>
      <c r="R416" s="223">
        <v>116</v>
      </c>
      <c r="S416" s="288">
        <v>99</v>
      </c>
      <c r="T416" s="288">
        <v>99</v>
      </c>
      <c r="U416" s="288">
        <v>99</v>
      </c>
      <c r="V416" s="5"/>
      <c r="W416" s="224">
        <f t="shared" si="23"/>
        <v>0</v>
      </c>
      <c r="X416" s="264">
        <f t="shared" si="24"/>
        <v>0</v>
      </c>
      <c r="Y416" s="198" t="s">
        <v>1172</v>
      </c>
      <c r="Z416" s="199"/>
      <c r="AA416" s="200"/>
      <c r="AB416" s="200"/>
      <c r="AC416" s="169" t="str">
        <f t="shared" si="25"/>
        <v/>
      </c>
    </row>
    <row r="417" spans="2:29" s="170" customFormat="1">
      <c r="B417" s="247"/>
      <c r="C417" s="196"/>
      <c r="D417" s="298">
        <v>722</v>
      </c>
      <c r="E417" s="298"/>
      <c r="F417" s="196" t="s">
        <v>3</v>
      </c>
      <c r="G417" s="196" t="s">
        <v>1166</v>
      </c>
      <c r="H417" s="196" t="s">
        <v>37</v>
      </c>
      <c r="I417" s="196" t="s">
        <v>36</v>
      </c>
      <c r="J417" s="196" t="s">
        <v>42</v>
      </c>
      <c r="K417" s="196" t="s">
        <v>976</v>
      </c>
      <c r="L417" s="218"/>
      <c r="M417" s="218"/>
      <c r="N417" s="218"/>
      <c r="O417" s="219"/>
      <c r="P417" s="197" t="s">
        <v>73</v>
      </c>
      <c r="Q417" s="220">
        <v>25</v>
      </c>
      <c r="R417" s="223">
        <v>128</v>
      </c>
      <c r="S417" s="288">
        <v>109</v>
      </c>
      <c r="T417" s="288">
        <v>109</v>
      </c>
      <c r="U417" s="288">
        <v>109</v>
      </c>
      <c r="V417" s="5"/>
      <c r="W417" s="224">
        <f t="shared" si="23"/>
        <v>0</v>
      </c>
      <c r="X417" s="264">
        <f t="shared" si="24"/>
        <v>0</v>
      </c>
      <c r="Y417" s="198" t="s">
        <v>1172</v>
      </c>
      <c r="Z417" s="199"/>
      <c r="AA417" s="200"/>
      <c r="AB417" s="200"/>
      <c r="AC417" s="169" t="str">
        <f t="shared" si="25"/>
        <v/>
      </c>
    </row>
    <row r="418" spans="2:29" s="170" customFormat="1">
      <c r="B418" s="247"/>
      <c r="C418" s="196" t="s">
        <v>1079</v>
      </c>
      <c r="D418" s="298">
        <v>103</v>
      </c>
      <c r="E418" s="298"/>
      <c r="F418" s="196" t="s">
        <v>3</v>
      </c>
      <c r="G418" s="196" t="s">
        <v>1166</v>
      </c>
      <c r="H418" s="196" t="s">
        <v>982</v>
      </c>
      <c r="I418" s="196" t="s">
        <v>983</v>
      </c>
      <c r="J418" s="196"/>
      <c r="K418" s="196" t="s">
        <v>974</v>
      </c>
      <c r="L418" s="218"/>
      <c r="M418" s="218"/>
      <c r="N418" s="218"/>
      <c r="O418" s="249"/>
      <c r="P418" s="197" t="s">
        <v>73</v>
      </c>
      <c r="Q418" s="220">
        <v>25</v>
      </c>
      <c r="R418" s="223">
        <v>116</v>
      </c>
      <c r="S418" s="288">
        <v>99</v>
      </c>
      <c r="T418" s="288">
        <v>99</v>
      </c>
      <c r="U418" s="288">
        <v>99</v>
      </c>
      <c r="V418" s="5"/>
      <c r="W418" s="224">
        <f t="shared" si="23"/>
        <v>0</v>
      </c>
      <c r="X418" s="264">
        <f t="shared" si="24"/>
        <v>0</v>
      </c>
      <c r="Y418" s="198" t="s">
        <v>1172</v>
      </c>
      <c r="Z418" s="199"/>
      <c r="AA418" s="200"/>
      <c r="AB418" s="200"/>
      <c r="AC418" s="169" t="str">
        <f t="shared" si="25"/>
        <v/>
      </c>
    </row>
    <row r="419" spans="2:29" s="170" customFormat="1">
      <c r="B419" s="247"/>
      <c r="C419" s="196"/>
      <c r="D419" s="298">
        <v>207</v>
      </c>
      <c r="E419" s="298"/>
      <c r="F419" s="196" t="s">
        <v>3</v>
      </c>
      <c r="G419" s="196" t="s">
        <v>1166</v>
      </c>
      <c r="H419" s="196" t="s">
        <v>982</v>
      </c>
      <c r="I419" s="196" t="s">
        <v>983</v>
      </c>
      <c r="J419" s="196"/>
      <c r="K419" s="196" t="s">
        <v>975</v>
      </c>
      <c r="L419" s="218"/>
      <c r="M419" s="218"/>
      <c r="N419" s="218"/>
      <c r="O419" s="249"/>
      <c r="P419" s="197" t="s">
        <v>73</v>
      </c>
      <c r="Q419" s="220">
        <v>25</v>
      </c>
      <c r="R419" s="223">
        <v>116</v>
      </c>
      <c r="S419" s="288">
        <v>99</v>
      </c>
      <c r="T419" s="288">
        <v>99</v>
      </c>
      <c r="U419" s="288">
        <v>99</v>
      </c>
      <c r="V419" s="5"/>
      <c r="W419" s="224">
        <f t="shared" si="23"/>
        <v>0</v>
      </c>
      <c r="X419" s="264">
        <f t="shared" si="24"/>
        <v>0</v>
      </c>
      <c r="Y419" s="198" t="s">
        <v>1172</v>
      </c>
      <c r="Z419" s="199"/>
      <c r="AA419" s="200"/>
      <c r="AB419" s="200"/>
      <c r="AC419" s="169" t="str">
        <f t="shared" si="25"/>
        <v/>
      </c>
    </row>
    <row r="420" spans="2:29" s="170" customFormat="1">
      <c r="B420" s="247"/>
      <c r="C420" s="196"/>
      <c r="D420" s="298">
        <v>103</v>
      </c>
      <c r="E420" s="298"/>
      <c r="F420" s="196" t="s">
        <v>3</v>
      </c>
      <c r="G420" s="196" t="s">
        <v>1166</v>
      </c>
      <c r="H420" s="196" t="s">
        <v>982</v>
      </c>
      <c r="I420" s="196" t="s">
        <v>983</v>
      </c>
      <c r="J420" s="196"/>
      <c r="K420" s="196" t="s">
        <v>976</v>
      </c>
      <c r="L420" s="218"/>
      <c r="M420" s="218"/>
      <c r="N420" s="218"/>
      <c r="O420" s="249"/>
      <c r="P420" s="197" t="s">
        <v>73</v>
      </c>
      <c r="Q420" s="220">
        <v>25</v>
      </c>
      <c r="R420" s="223">
        <v>128</v>
      </c>
      <c r="S420" s="288">
        <v>109</v>
      </c>
      <c r="T420" s="288">
        <v>109</v>
      </c>
      <c r="U420" s="288">
        <v>109</v>
      </c>
      <c r="V420" s="5"/>
      <c r="W420" s="224">
        <f t="shared" si="23"/>
        <v>0</v>
      </c>
      <c r="X420" s="264">
        <f t="shared" si="24"/>
        <v>0</v>
      </c>
      <c r="Y420" s="198" t="s">
        <v>1172</v>
      </c>
      <c r="Z420" s="199"/>
      <c r="AA420" s="200"/>
      <c r="AB420" s="200"/>
      <c r="AC420" s="169" t="str">
        <f t="shared" si="25"/>
        <v/>
      </c>
    </row>
    <row r="421" spans="2:29" s="170" customFormat="1">
      <c r="B421" s="247"/>
      <c r="C421" s="196" t="s">
        <v>1080</v>
      </c>
      <c r="D421" s="298">
        <v>32</v>
      </c>
      <c r="E421" s="298"/>
      <c r="F421" s="196" t="s">
        <v>3</v>
      </c>
      <c r="G421" s="196" t="s">
        <v>1166</v>
      </c>
      <c r="H421" s="196" t="s">
        <v>982</v>
      </c>
      <c r="I421" s="196" t="s">
        <v>983</v>
      </c>
      <c r="J421" s="196" t="s">
        <v>984</v>
      </c>
      <c r="K421" s="196" t="s">
        <v>974</v>
      </c>
      <c r="L421" s="218"/>
      <c r="M421" s="218"/>
      <c r="N421" s="218"/>
      <c r="O421" s="219"/>
      <c r="P421" s="197" t="s">
        <v>73</v>
      </c>
      <c r="Q421" s="220">
        <v>25</v>
      </c>
      <c r="R421" s="223">
        <v>116</v>
      </c>
      <c r="S421" s="288">
        <v>99</v>
      </c>
      <c r="T421" s="288">
        <v>99</v>
      </c>
      <c r="U421" s="288">
        <v>99</v>
      </c>
      <c r="V421" s="5"/>
      <c r="W421" s="224">
        <f t="shared" si="23"/>
        <v>0</v>
      </c>
      <c r="X421" s="264">
        <f t="shared" si="24"/>
        <v>0</v>
      </c>
      <c r="Y421" s="198" t="s">
        <v>1172</v>
      </c>
      <c r="Z421" s="199"/>
      <c r="AA421" s="200"/>
      <c r="AB421" s="200"/>
      <c r="AC421" s="169" t="str">
        <f t="shared" si="25"/>
        <v/>
      </c>
    </row>
    <row r="422" spans="2:29" s="170" customFormat="1">
      <c r="B422" s="247"/>
      <c r="C422" s="196"/>
      <c r="D422" s="298">
        <v>64</v>
      </c>
      <c r="E422" s="298"/>
      <c r="F422" s="196" t="s">
        <v>3</v>
      </c>
      <c r="G422" s="196" t="s">
        <v>1166</v>
      </c>
      <c r="H422" s="196" t="s">
        <v>982</v>
      </c>
      <c r="I422" s="196" t="s">
        <v>983</v>
      </c>
      <c r="J422" s="196" t="s">
        <v>984</v>
      </c>
      <c r="K422" s="196" t="s">
        <v>975</v>
      </c>
      <c r="L422" s="218"/>
      <c r="M422" s="218"/>
      <c r="N422" s="218"/>
      <c r="O422" s="219"/>
      <c r="P422" s="197" t="s">
        <v>73</v>
      </c>
      <c r="Q422" s="220">
        <v>25</v>
      </c>
      <c r="R422" s="223">
        <v>116</v>
      </c>
      <c r="S422" s="288">
        <v>99</v>
      </c>
      <c r="T422" s="288">
        <v>99</v>
      </c>
      <c r="U422" s="288">
        <v>99</v>
      </c>
      <c r="V422" s="5"/>
      <c r="W422" s="224">
        <f t="shared" si="23"/>
        <v>0</v>
      </c>
      <c r="X422" s="264">
        <f t="shared" si="24"/>
        <v>0</v>
      </c>
      <c r="Y422" s="198" t="s">
        <v>1172</v>
      </c>
      <c r="Z422" s="199"/>
      <c r="AA422" s="200"/>
      <c r="AB422" s="200"/>
      <c r="AC422" s="169" t="str">
        <f t="shared" si="25"/>
        <v/>
      </c>
    </row>
    <row r="423" spans="2:29" s="170" customFormat="1">
      <c r="B423" s="247"/>
      <c r="C423" s="196"/>
      <c r="D423" s="298">
        <v>32</v>
      </c>
      <c r="E423" s="298"/>
      <c r="F423" s="196" t="s">
        <v>3</v>
      </c>
      <c r="G423" s="196" t="s">
        <v>1166</v>
      </c>
      <c r="H423" s="196" t="s">
        <v>982</v>
      </c>
      <c r="I423" s="196" t="s">
        <v>983</v>
      </c>
      <c r="J423" s="196" t="s">
        <v>984</v>
      </c>
      <c r="K423" s="196" t="s">
        <v>976</v>
      </c>
      <c r="L423" s="218"/>
      <c r="M423" s="218"/>
      <c r="N423" s="218"/>
      <c r="O423" s="219"/>
      <c r="P423" s="197" t="s">
        <v>73</v>
      </c>
      <c r="Q423" s="220">
        <v>25</v>
      </c>
      <c r="R423" s="223">
        <v>128</v>
      </c>
      <c r="S423" s="288">
        <v>109</v>
      </c>
      <c r="T423" s="288">
        <v>109</v>
      </c>
      <c r="U423" s="288">
        <v>109</v>
      </c>
      <c r="V423" s="5"/>
      <c r="W423" s="224">
        <f t="shared" si="23"/>
        <v>0</v>
      </c>
      <c r="X423" s="264">
        <f t="shared" si="24"/>
        <v>0</v>
      </c>
      <c r="Y423" s="198" t="s">
        <v>1172</v>
      </c>
      <c r="Z423" s="199"/>
      <c r="AA423" s="200"/>
      <c r="AB423" s="200"/>
      <c r="AC423" s="169" t="str">
        <f t="shared" si="25"/>
        <v/>
      </c>
    </row>
    <row r="424" spans="2:29" s="170" customFormat="1">
      <c r="B424" s="247"/>
      <c r="C424" s="196" t="s">
        <v>1081</v>
      </c>
      <c r="D424" s="298">
        <v>96</v>
      </c>
      <c r="E424" s="298"/>
      <c r="F424" s="196" t="s">
        <v>3</v>
      </c>
      <c r="G424" s="196" t="s">
        <v>1166</v>
      </c>
      <c r="H424" s="196" t="s">
        <v>271</v>
      </c>
      <c r="I424" s="196" t="s">
        <v>270</v>
      </c>
      <c r="J424" s="196"/>
      <c r="K424" s="196" t="s">
        <v>974</v>
      </c>
      <c r="L424" s="218"/>
      <c r="M424" s="218"/>
      <c r="N424" s="218"/>
      <c r="O424" s="219"/>
      <c r="P424" s="197" t="s">
        <v>73</v>
      </c>
      <c r="Q424" s="220">
        <v>25</v>
      </c>
      <c r="R424" s="223">
        <v>116</v>
      </c>
      <c r="S424" s="288">
        <v>99</v>
      </c>
      <c r="T424" s="288">
        <v>99</v>
      </c>
      <c r="U424" s="288">
        <v>99</v>
      </c>
      <c r="V424" s="5"/>
      <c r="W424" s="224">
        <f t="shared" si="23"/>
        <v>0</v>
      </c>
      <c r="X424" s="264">
        <f t="shared" si="24"/>
        <v>0</v>
      </c>
      <c r="Y424" s="198" t="s">
        <v>1172</v>
      </c>
      <c r="Z424" s="199"/>
      <c r="AA424" s="200"/>
      <c r="AB424" s="200"/>
      <c r="AC424" s="169" t="str">
        <f t="shared" si="25"/>
        <v/>
      </c>
    </row>
    <row r="425" spans="2:29" s="170" customFormat="1">
      <c r="B425" s="247"/>
      <c r="C425" s="196"/>
      <c r="D425" s="298">
        <v>192</v>
      </c>
      <c r="E425" s="298"/>
      <c r="F425" s="196" t="s">
        <v>3</v>
      </c>
      <c r="G425" s="196" t="s">
        <v>1166</v>
      </c>
      <c r="H425" s="196" t="s">
        <v>271</v>
      </c>
      <c r="I425" s="196" t="s">
        <v>270</v>
      </c>
      <c r="J425" s="196"/>
      <c r="K425" s="196" t="s">
        <v>975</v>
      </c>
      <c r="L425" s="218"/>
      <c r="M425" s="218"/>
      <c r="N425" s="218"/>
      <c r="O425" s="219"/>
      <c r="P425" s="197" t="s">
        <v>73</v>
      </c>
      <c r="Q425" s="220">
        <v>25</v>
      </c>
      <c r="R425" s="223">
        <v>116</v>
      </c>
      <c r="S425" s="288">
        <v>99</v>
      </c>
      <c r="T425" s="288">
        <v>99</v>
      </c>
      <c r="U425" s="288">
        <v>99</v>
      </c>
      <c r="V425" s="5"/>
      <c r="W425" s="224">
        <f t="shared" si="23"/>
        <v>0</v>
      </c>
      <c r="X425" s="264">
        <f t="shared" si="24"/>
        <v>0</v>
      </c>
      <c r="Y425" s="198" t="s">
        <v>1172</v>
      </c>
      <c r="Z425" s="199"/>
      <c r="AA425" s="200"/>
      <c r="AB425" s="200"/>
      <c r="AC425" s="169" t="str">
        <f t="shared" si="25"/>
        <v/>
      </c>
    </row>
    <row r="426" spans="2:29" s="170" customFormat="1">
      <c r="B426" s="247"/>
      <c r="C426" s="196"/>
      <c r="D426" s="298">
        <v>96</v>
      </c>
      <c r="E426" s="298"/>
      <c r="F426" s="196" t="s">
        <v>3</v>
      </c>
      <c r="G426" s="196" t="s">
        <v>1166</v>
      </c>
      <c r="H426" s="196" t="s">
        <v>271</v>
      </c>
      <c r="I426" s="196" t="s">
        <v>270</v>
      </c>
      <c r="J426" s="196"/>
      <c r="K426" s="196" t="s">
        <v>976</v>
      </c>
      <c r="L426" s="218"/>
      <c r="M426" s="218"/>
      <c r="N426" s="218"/>
      <c r="O426" s="219"/>
      <c r="P426" s="197" t="s">
        <v>73</v>
      </c>
      <c r="Q426" s="220">
        <v>25</v>
      </c>
      <c r="R426" s="223">
        <v>128</v>
      </c>
      <c r="S426" s="288">
        <v>109</v>
      </c>
      <c r="T426" s="288">
        <v>109</v>
      </c>
      <c r="U426" s="288">
        <v>109</v>
      </c>
      <c r="V426" s="5"/>
      <c r="W426" s="224">
        <f t="shared" si="23"/>
        <v>0</v>
      </c>
      <c r="X426" s="264">
        <f t="shared" si="24"/>
        <v>0</v>
      </c>
      <c r="Y426" s="198" t="s">
        <v>1172</v>
      </c>
      <c r="Z426" s="199"/>
      <c r="AA426" s="200"/>
      <c r="AB426" s="200"/>
      <c r="AC426" s="169" t="str">
        <f t="shared" si="25"/>
        <v/>
      </c>
    </row>
    <row r="427" spans="2:29" s="170" customFormat="1">
      <c r="B427" s="247"/>
      <c r="C427" s="196" t="s">
        <v>1082</v>
      </c>
      <c r="D427" s="298">
        <v>2166</v>
      </c>
      <c r="E427" s="298"/>
      <c r="F427" s="196" t="s">
        <v>3</v>
      </c>
      <c r="G427" s="196" t="s">
        <v>1166</v>
      </c>
      <c r="H427" s="196" t="s">
        <v>274</v>
      </c>
      <c r="I427" s="196" t="s">
        <v>273</v>
      </c>
      <c r="J427" s="196"/>
      <c r="K427" s="196" t="s">
        <v>974</v>
      </c>
      <c r="L427" s="218"/>
      <c r="M427" s="218"/>
      <c r="N427" s="218"/>
      <c r="O427" s="219"/>
      <c r="P427" s="197" t="s">
        <v>73</v>
      </c>
      <c r="Q427" s="220">
        <v>25</v>
      </c>
      <c r="R427" s="223">
        <v>116</v>
      </c>
      <c r="S427" s="288">
        <v>99</v>
      </c>
      <c r="T427" s="288">
        <v>99</v>
      </c>
      <c r="U427" s="288">
        <v>99</v>
      </c>
      <c r="V427" s="5"/>
      <c r="W427" s="224">
        <f t="shared" si="23"/>
        <v>0</v>
      </c>
      <c r="X427" s="264">
        <f t="shared" si="24"/>
        <v>0</v>
      </c>
      <c r="Y427" s="198" t="s">
        <v>1172</v>
      </c>
      <c r="Z427" s="199"/>
      <c r="AA427" s="200"/>
      <c r="AB427" s="200"/>
      <c r="AC427" s="169" t="str">
        <f t="shared" si="25"/>
        <v/>
      </c>
    </row>
    <row r="428" spans="2:29" s="170" customFormat="1">
      <c r="B428" s="247"/>
      <c r="C428" s="196"/>
      <c r="D428" s="298">
        <v>4331</v>
      </c>
      <c r="E428" s="298"/>
      <c r="F428" s="196" t="s">
        <v>3</v>
      </c>
      <c r="G428" s="196" t="s">
        <v>1166</v>
      </c>
      <c r="H428" s="196" t="s">
        <v>274</v>
      </c>
      <c r="I428" s="196" t="s">
        <v>273</v>
      </c>
      <c r="J428" s="196"/>
      <c r="K428" s="196" t="s">
        <v>975</v>
      </c>
      <c r="L428" s="218"/>
      <c r="M428" s="218"/>
      <c r="N428" s="218"/>
      <c r="O428" s="219"/>
      <c r="P428" s="197" t="s">
        <v>73</v>
      </c>
      <c r="Q428" s="220">
        <v>25</v>
      </c>
      <c r="R428" s="223">
        <v>116</v>
      </c>
      <c r="S428" s="288">
        <v>99</v>
      </c>
      <c r="T428" s="288">
        <v>99</v>
      </c>
      <c r="U428" s="288">
        <v>99</v>
      </c>
      <c r="V428" s="5"/>
      <c r="W428" s="224">
        <f t="shared" si="23"/>
        <v>0</v>
      </c>
      <c r="X428" s="264">
        <f t="shared" si="24"/>
        <v>0</v>
      </c>
      <c r="Y428" s="198" t="s">
        <v>1172</v>
      </c>
      <c r="Z428" s="199"/>
      <c r="AA428" s="200"/>
      <c r="AB428" s="200"/>
      <c r="AC428" s="169" t="str">
        <f t="shared" si="25"/>
        <v/>
      </c>
    </row>
    <row r="429" spans="2:29" s="170" customFormat="1">
      <c r="B429" s="247"/>
      <c r="C429" s="196"/>
      <c r="D429" s="298">
        <v>2166</v>
      </c>
      <c r="E429" s="298"/>
      <c r="F429" s="196" t="s">
        <v>3</v>
      </c>
      <c r="G429" s="196" t="s">
        <v>1166</v>
      </c>
      <c r="H429" s="196" t="s">
        <v>274</v>
      </c>
      <c r="I429" s="196" t="s">
        <v>273</v>
      </c>
      <c r="J429" s="196"/>
      <c r="K429" s="196" t="s">
        <v>976</v>
      </c>
      <c r="L429" s="218"/>
      <c r="M429" s="218"/>
      <c r="N429" s="218"/>
      <c r="O429" s="219"/>
      <c r="P429" s="197" t="s">
        <v>73</v>
      </c>
      <c r="Q429" s="220">
        <v>25</v>
      </c>
      <c r="R429" s="223">
        <v>128</v>
      </c>
      <c r="S429" s="288">
        <v>109</v>
      </c>
      <c r="T429" s="288">
        <v>109</v>
      </c>
      <c r="U429" s="288">
        <v>109</v>
      </c>
      <c r="V429" s="5"/>
      <c r="W429" s="224">
        <f t="shared" si="23"/>
        <v>0</v>
      </c>
      <c r="X429" s="264">
        <f t="shared" si="24"/>
        <v>0</v>
      </c>
      <c r="Y429" s="198" t="s">
        <v>1172</v>
      </c>
      <c r="Z429" s="199"/>
      <c r="AA429" s="200"/>
      <c r="AB429" s="200"/>
      <c r="AC429" s="169" t="str">
        <f t="shared" si="25"/>
        <v/>
      </c>
    </row>
    <row r="430" spans="2:29" s="170" customFormat="1">
      <c r="B430" s="247"/>
      <c r="C430" s="196" t="s">
        <v>1083</v>
      </c>
      <c r="D430" s="298">
        <v>204</v>
      </c>
      <c r="E430" s="298"/>
      <c r="F430" s="196" t="s">
        <v>3</v>
      </c>
      <c r="G430" s="196" t="s">
        <v>1166</v>
      </c>
      <c r="H430" s="196" t="s">
        <v>479</v>
      </c>
      <c r="I430" s="196" t="s">
        <v>478</v>
      </c>
      <c r="J430" s="196" t="s">
        <v>480</v>
      </c>
      <c r="K430" s="196" t="s">
        <v>974</v>
      </c>
      <c r="L430" s="218"/>
      <c r="M430" s="218"/>
      <c r="N430" s="218"/>
      <c r="O430" s="219"/>
      <c r="P430" s="197" t="s">
        <v>73</v>
      </c>
      <c r="Q430" s="220">
        <v>25</v>
      </c>
      <c r="R430" s="223">
        <v>116</v>
      </c>
      <c r="S430" s="288">
        <v>99</v>
      </c>
      <c r="T430" s="288">
        <v>99</v>
      </c>
      <c r="U430" s="288">
        <v>99</v>
      </c>
      <c r="V430" s="5"/>
      <c r="W430" s="224">
        <f t="shared" si="23"/>
        <v>0</v>
      </c>
      <c r="X430" s="264">
        <f t="shared" si="24"/>
        <v>0</v>
      </c>
      <c r="Y430" s="198" t="s">
        <v>1172</v>
      </c>
      <c r="Z430" s="199"/>
      <c r="AA430" s="200"/>
      <c r="AB430" s="200"/>
      <c r="AC430" s="169" t="str">
        <f t="shared" si="25"/>
        <v/>
      </c>
    </row>
    <row r="431" spans="2:29" s="170" customFormat="1">
      <c r="B431" s="247"/>
      <c r="C431" s="196"/>
      <c r="D431" s="298">
        <v>408</v>
      </c>
      <c r="E431" s="298"/>
      <c r="F431" s="196" t="s">
        <v>3</v>
      </c>
      <c r="G431" s="196" t="s">
        <v>1166</v>
      </c>
      <c r="H431" s="196" t="s">
        <v>479</v>
      </c>
      <c r="I431" s="196" t="s">
        <v>478</v>
      </c>
      <c r="J431" s="196" t="s">
        <v>480</v>
      </c>
      <c r="K431" s="196" t="s">
        <v>975</v>
      </c>
      <c r="L431" s="218"/>
      <c r="M431" s="218"/>
      <c r="N431" s="218"/>
      <c r="O431" s="219"/>
      <c r="P431" s="197" t="s">
        <v>73</v>
      </c>
      <c r="Q431" s="220">
        <v>25</v>
      </c>
      <c r="R431" s="223">
        <v>116</v>
      </c>
      <c r="S431" s="288">
        <v>99</v>
      </c>
      <c r="T431" s="288">
        <v>99</v>
      </c>
      <c r="U431" s="288">
        <v>99</v>
      </c>
      <c r="V431" s="5"/>
      <c r="W431" s="224">
        <f t="shared" si="23"/>
        <v>0</v>
      </c>
      <c r="X431" s="264">
        <f t="shared" si="24"/>
        <v>0</v>
      </c>
      <c r="Y431" s="198" t="s">
        <v>1172</v>
      </c>
      <c r="Z431" s="199"/>
      <c r="AA431" s="200"/>
      <c r="AB431" s="200"/>
      <c r="AC431" s="169" t="str">
        <f t="shared" si="25"/>
        <v/>
      </c>
    </row>
    <row r="432" spans="2:29" s="170" customFormat="1">
      <c r="B432" s="247"/>
      <c r="C432" s="196"/>
      <c r="D432" s="298">
        <v>204</v>
      </c>
      <c r="E432" s="298"/>
      <c r="F432" s="196" t="s">
        <v>3</v>
      </c>
      <c r="G432" s="196" t="s">
        <v>1166</v>
      </c>
      <c r="H432" s="196" t="s">
        <v>479</v>
      </c>
      <c r="I432" s="196" t="s">
        <v>478</v>
      </c>
      <c r="J432" s="196" t="s">
        <v>480</v>
      </c>
      <c r="K432" s="196" t="s">
        <v>976</v>
      </c>
      <c r="L432" s="218"/>
      <c r="M432" s="218"/>
      <c r="N432" s="218"/>
      <c r="O432" s="219"/>
      <c r="P432" s="197" t="s">
        <v>73</v>
      </c>
      <c r="Q432" s="220">
        <v>25</v>
      </c>
      <c r="R432" s="223">
        <v>128</v>
      </c>
      <c r="S432" s="288">
        <v>109</v>
      </c>
      <c r="T432" s="288">
        <v>109</v>
      </c>
      <c r="U432" s="288">
        <v>109</v>
      </c>
      <c r="V432" s="5"/>
      <c r="W432" s="224">
        <f t="shared" si="23"/>
        <v>0</v>
      </c>
      <c r="X432" s="264">
        <f t="shared" si="24"/>
        <v>0</v>
      </c>
      <c r="Y432" s="198" t="s">
        <v>1172</v>
      </c>
      <c r="Z432" s="199"/>
      <c r="AA432" s="200"/>
      <c r="AB432" s="200"/>
      <c r="AC432" s="169" t="str">
        <f t="shared" si="25"/>
        <v/>
      </c>
    </row>
    <row r="433" spans="2:29" s="170" customFormat="1">
      <c r="B433" s="247"/>
      <c r="C433" s="196" t="s">
        <v>1084</v>
      </c>
      <c r="D433" s="298">
        <v>30</v>
      </c>
      <c r="E433" s="298"/>
      <c r="F433" s="196" t="s">
        <v>3</v>
      </c>
      <c r="G433" s="196" t="s">
        <v>1166</v>
      </c>
      <c r="H433" s="196" t="s">
        <v>44</v>
      </c>
      <c r="I433" s="196" t="s">
        <v>43</v>
      </c>
      <c r="J433" s="196" t="s">
        <v>985</v>
      </c>
      <c r="K433" s="196" t="s">
        <v>986</v>
      </c>
      <c r="L433" s="218"/>
      <c r="M433" s="218"/>
      <c r="N433" s="218"/>
      <c r="O433" s="219"/>
      <c r="P433" s="197" t="s">
        <v>73</v>
      </c>
      <c r="Q433" s="220">
        <v>25</v>
      </c>
      <c r="R433" s="223">
        <v>104</v>
      </c>
      <c r="S433" s="288">
        <v>89</v>
      </c>
      <c r="T433" s="288">
        <v>89</v>
      </c>
      <c r="U433" s="288">
        <v>89</v>
      </c>
      <c r="V433" s="5"/>
      <c r="W433" s="224">
        <f t="shared" si="23"/>
        <v>0</v>
      </c>
      <c r="X433" s="264">
        <f t="shared" si="24"/>
        <v>0</v>
      </c>
      <c r="Y433" s="198" t="s">
        <v>1172</v>
      </c>
      <c r="Z433" s="199"/>
      <c r="AA433" s="200"/>
      <c r="AB433" s="200"/>
      <c r="AC433" s="169" t="str">
        <f t="shared" si="25"/>
        <v/>
      </c>
    </row>
    <row r="434" spans="2:29" s="170" customFormat="1">
      <c r="B434" s="247"/>
      <c r="C434" s="196"/>
      <c r="D434" s="298">
        <v>30</v>
      </c>
      <c r="E434" s="298"/>
      <c r="F434" s="196" t="s">
        <v>3</v>
      </c>
      <c r="G434" s="196" t="s">
        <v>1166</v>
      </c>
      <c r="H434" s="196" t="s">
        <v>44</v>
      </c>
      <c r="I434" s="196" t="s">
        <v>43</v>
      </c>
      <c r="J434" s="196" t="s">
        <v>985</v>
      </c>
      <c r="K434" s="196" t="s">
        <v>981</v>
      </c>
      <c r="L434" s="218"/>
      <c r="M434" s="218"/>
      <c r="N434" s="218"/>
      <c r="O434" s="219"/>
      <c r="P434" s="197" t="s">
        <v>73</v>
      </c>
      <c r="Q434" s="220">
        <v>25</v>
      </c>
      <c r="R434" s="223">
        <v>104</v>
      </c>
      <c r="S434" s="288">
        <v>89</v>
      </c>
      <c r="T434" s="288">
        <v>89</v>
      </c>
      <c r="U434" s="288">
        <v>89</v>
      </c>
      <c r="V434" s="5"/>
      <c r="W434" s="224">
        <f t="shared" si="23"/>
        <v>0</v>
      </c>
      <c r="X434" s="264">
        <f t="shared" si="24"/>
        <v>0</v>
      </c>
      <c r="Y434" s="198" t="s">
        <v>1172</v>
      </c>
      <c r="Z434" s="199"/>
      <c r="AA434" s="200"/>
      <c r="AB434" s="200"/>
      <c r="AC434" s="169" t="str">
        <f t="shared" si="25"/>
        <v/>
      </c>
    </row>
    <row r="435" spans="2:29" s="170" customFormat="1">
      <c r="B435" s="247"/>
      <c r="C435" s="196"/>
      <c r="D435" s="298">
        <v>35</v>
      </c>
      <c r="E435" s="298"/>
      <c r="F435" s="196" t="s">
        <v>3</v>
      </c>
      <c r="G435" s="196" t="s">
        <v>1166</v>
      </c>
      <c r="H435" s="196" t="s">
        <v>44</v>
      </c>
      <c r="I435" s="196" t="s">
        <v>43</v>
      </c>
      <c r="J435" s="196" t="s">
        <v>985</v>
      </c>
      <c r="K435" s="196" t="s">
        <v>974</v>
      </c>
      <c r="L435" s="218"/>
      <c r="M435" s="218"/>
      <c r="N435" s="218"/>
      <c r="O435" s="219"/>
      <c r="P435" s="197" t="s">
        <v>73</v>
      </c>
      <c r="Q435" s="220">
        <v>25</v>
      </c>
      <c r="R435" s="223">
        <v>116</v>
      </c>
      <c r="S435" s="288">
        <v>99</v>
      </c>
      <c r="T435" s="288">
        <v>99</v>
      </c>
      <c r="U435" s="288">
        <v>99</v>
      </c>
      <c r="V435" s="5"/>
      <c r="W435" s="224">
        <f t="shared" si="23"/>
        <v>0</v>
      </c>
      <c r="X435" s="264">
        <f t="shared" si="24"/>
        <v>0</v>
      </c>
      <c r="Y435" s="198" t="s">
        <v>1172</v>
      </c>
      <c r="Z435" s="199"/>
      <c r="AA435" s="200"/>
      <c r="AB435" s="200"/>
      <c r="AC435" s="169" t="str">
        <f t="shared" si="25"/>
        <v/>
      </c>
    </row>
    <row r="436" spans="2:29" s="170" customFormat="1">
      <c r="B436" s="247"/>
      <c r="C436" s="196"/>
      <c r="D436" s="298">
        <v>191</v>
      </c>
      <c r="E436" s="298"/>
      <c r="F436" s="196" t="s">
        <v>3</v>
      </c>
      <c r="G436" s="196" t="s">
        <v>1166</v>
      </c>
      <c r="H436" s="196" t="s">
        <v>44</v>
      </c>
      <c r="I436" s="196" t="s">
        <v>43</v>
      </c>
      <c r="J436" s="196" t="s">
        <v>985</v>
      </c>
      <c r="K436" s="196" t="s">
        <v>975</v>
      </c>
      <c r="L436" s="218"/>
      <c r="M436" s="218"/>
      <c r="N436" s="218"/>
      <c r="O436" s="219"/>
      <c r="P436" s="197" t="s">
        <v>73</v>
      </c>
      <c r="Q436" s="220">
        <v>25</v>
      </c>
      <c r="R436" s="223">
        <v>116</v>
      </c>
      <c r="S436" s="288">
        <v>99</v>
      </c>
      <c r="T436" s="288">
        <v>99</v>
      </c>
      <c r="U436" s="288">
        <v>99</v>
      </c>
      <c r="V436" s="5"/>
      <c r="W436" s="224">
        <f t="shared" si="23"/>
        <v>0</v>
      </c>
      <c r="X436" s="264">
        <f t="shared" si="24"/>
        <v>0</v>
      </c>
      <c r="Y436" s="198" t="s">
        <v>1172</v>
      </c>
      <c r="Z436" s="199"/>
      <c r="AA436" s="200"/>
      <c r="AB436" s="200"/>
      <c r="AC436" s="169" t="str">
        <f t="shared" si="25"/>
        <v/>
      </c>
    </row>
    <row r="437" spans="2:29" s="170" customFormat="1">
      <c r="B437" s="247"/>
      <c r="C437" s="307" t="s">
        <v>1183</v>
      </c>
      <c r="D437" s="298">
        <v>95</v>
      </c>
      <c r="E437" s="298"/>
      <c r="F437" s="196" t="s">
        <v>3</v>
      </c>
      <c r="G437" s="196" t="s">
        <v>1166</v>
      </c>
      <c r="H437" s="196" t="s">
        <v>44</v>
      </c>
      <c r="I437" s="196" t="s">
        <v>43</v>
      </c>
      <c r="J437" s="196" t="s">
        <v>985</v>
      </c>
      <c r="K437" s="196" t="s">
        <v>976</v>
      </c>
      <c r="L437" s="218"/>
      <c r="M437" s="218"/>
      <c r="N437" s="218"/>
      <c r="O437" s="219"/>
      <c r="P437" s="197" t="s">
        <v>73</v>
      </c>
      <c r="Q437" s="220">
        <v>25</v>
      </c>
      <c r="R437" s="223">
        <v>128</v>
      </c>
      <c r="S437" s="288">
        <v>109</v>
      </c>
      <c r="T437" s="288">
        <v>109</v>
      </c>
      <c r="U437" s="288">
        <v>109</v>
      </c>
      <c r="V437" s="5"/>
      <c r="W437" s="224">
        <f t="shared" si="23"/>
        <v>0</v>
      </c>
      <c r="X437" s="264">
        <f t="shared" si="24"/>
        <v>0</v>
      </c>
      <c r="Y437" s="198" t="s">
        <v>1172</v>
      </c>
      <c r="Z437" s="199"/>
      <c r="AA437" s="200"/>
      <c r="AB437" s="200"/>
      <c r="AC437" s="169" t="str">
        <f t="shared" si="25"/>
        <v/>
      </c>
    </row>
    <row r="438" spans="2:29" s="170" customFormat="1">
      <c r="B438" s="247"/>
      <c r="C438" s="196" t="s">
        <v>1085</v>
      </c>
      <c r="D438" s="298">
        <v>60</v>
      </c>
      <c r="E438" s="298"/>
      <c r="F438" s="196" t="s">
        <v>3</v>
      </c>
      <c r="G438" s="196" t="s">
        <v>1166</v>
      </c>
      <c r="H438" s="196" t="s">
        <v>44</v>
      </c>
      <c r="I438" s="196" t="s">
        <v>43</v>
      </c>
      <c r="J438" s="196" t="s">
        <v>214</v>
      </c>
      <c r="K438" s="196" t="s">
        <v>986</v>
      </c>
      <c r="L438" s="218"/>
      <c r="M438" s="218"/>
      <c r="N438" s="218"/>
      <c r="O438" s="249"/>
      <c r="P438" s="197" t="s">
        <v>73</v>
      </c>
      <c r="Q438" s="220">
        <v>25</v>
      </c>
      <c r="R438" s="223">
        <v>104</v>
      </c>
      <c r="S438" s="288">
        <v>89</v>
      </c>
      <c r="T438" s="288">
        <v>89</v>
      </c>
      <c r="U438" s="288">
        <v>89</v>
      </c>
      <c r="V438" s="5"/>
      <c r="W438" s="224">
        <f t="shared" si="23"/>
        <v>0</v>
      </c>
      <c r="X438" s="264">
        <f t="shared" si="24"/>
        <v>0</v>
      </c>
      <c r="Y438" s="198" t="s">
        <v>1172</v>
      </c>
      <c r="Z438" s="199"/>
      <c r="AA438" s="200"/>
      <c r="AB438" s="200"/>
      <c r="AC438" s="169" t="str">
        <f t="shared" si="25"/>
        <v/>
      </c>
    </row>
    <row r="439" spans="2:29" s="170" customFormat="1">
      <c r="B439" s="247"/>
      <c r="C439" s="196"/>
      <c r="D439" s="298">
        <v>60</v>
      </c>
      <c r="E439" s="298"/>
      <c r="F439" s="196" t="s">
        <v>3</v>
      </c>
      <c r="G439" s="196" t="s">
        <v>1166</v>
      </c>
      <c r="H439" s="196" t="s">
        <v>44</v>
      </c>
      <c r="I439" s="196" t="s">
        <v>43</v>
      </c>
      <c r="J439" s="196" t="s">
        <v>214</v>
      </c>
      <c r="K439" s="196" t="s">
        <v>981</v>
      </c>
      <c r="L439" s="218"/>
      <c r="M439" s="218"/>
      <c r="N439" s="218"/>
      <c r="O439" s="249"/>
      <c r="P439" s="197" t="s">
        <v>73</v>
      </c>
      <c r="Q439" s="220">
        <v>25</v>
      </c>
      <c r="R439" s="223">
        <v>104</v>
      </c>
      <c r="S439" s="288">
        <v>89</v>
      </c>
      <c r="T439" s="288">
        <v>89</v>
      </c>
      <c r="U439" s="288">
        <v>89</v>
      </c>
      <c r="V439" s="5"/>
      <c r="W439" s="224">
        <f t="shared" si="23"/>
        <v>0</v>
      </c>
      <c r="X439" s="264">
        <f t="shared" si="24"/>
        <v>0</v>
      </c>
      <c r="Y439" s="198" t="s">
        <v>1172</v>
      </c>
      <c r="Z439" s="199"/>
      <c r="AA439" s="200"/>
      <c r="AB439" s="200"/>
      <c r="AC439" s="169" t="str">
        <f t="shared" si="25"/>
        <v/>
      </c>
    </row>
    <row r="440" spans="2:29" s="170" customFormat="1">
      <c r="B440" s="247"/>
      <c r="C440" s="196"/>
      <c r="D440" s="298">
        <v>64</v>
      </c>
      <c r="E440" s="298"/>
      <c r="F440" s="196" t="s">
        <v>3</v>
      </c>
      <c r="G440" s="196" t="s">
        <v>1166</v>
      </c>
      <c r="H440" s="196" t="s">
        <v>44</v>
      </c>
      <c r="I440" s="196" t="s">
        <v>43</v>
      </c>
      <c r="J440" s="196" t="s">
        <v>214</v>
      </c>
      <c r="K440" s="196" t="s">
        <v>974</v>
      </c>
      <c r="L440" s="218"/>
      <c r="M440" s="218"/>
      <c r="N440" s="218"/>
      <c r="O440" s="249"/>
      <c r="P440" s="197" t="s">
        <v>73</v>
      </c>
      <c r="Q440" s="220">
        <v>25</v>
      </c>
      <c r="R440" s="223">
        <v>116</v>
      </c>
      <c r="S440" s="288">
        <v>99</v>
      </c>
      <c r="T440" s="288">
        <v>99</v>
      </c>
      <c r="U440" s="288">
        <v>99</v>
      </c>
      <c r="V440" s="5"/>
      <c r="W440" s="224">
        <f t="shared" si="23"/>
        <v>0</v>
      </c>
      <c r="X440" s="264">
        <f t="shared" si="24"/>
        <v>0</v>
      </c>
      <c r="Y440" s="198" t="s">
        <v>1172</v>
      </c>
      <c r="Z440" s="199"/>
      <c r="AA440" s="200"/>
      <c r="AB440" s="200"/>
      <c r="AC440" s="169" t="str">
        <f t="shared" si="25"/>
        <v/>
      </c>
    </row>
    <row r="441" spans="2:29" s="170" customFormat="1">
      <c r="B441" s="247"/>
      <c r="C441" s="196"/>
      <c r="D441" s="298">
        <v>369</v>
      </c>
      <c r="E441" s="298"/>
      <c r="F441" s="196" t="s">
        <v>3</v>
      </c>
      <c r="G441" s="196" t="s">
        <v>1166</v>
      </c>
      <c r="H441" s="196" t="s">
        <v>44</v>
      </c>
      <c r="I441" s="196" t="s">
        <v>43</v>
      </c>
      <c r="J441" s="196" t="s">
        <v>214</v>
      </c>
      <c r="K441" s="196" t="s">
        <v>975</v>
      </c>
      <c r="L441" s="218"/>
      <c r="M441" s="218"/>
      <c r="N441" s="218"/>
      <c r="O441" s="249"/>
      <c r="P441" s="197" t="s">
        <v>73</v>
      </c>
      <c r="Q441" s="220">
        <v>25</v>
      </c>
      <c r="R441" s="223">
        <v>116</v>
      </c>
      <c r="S441" s="288">
        <v>99</v>
      </c>
      <c r="T441" s="288">
        <v>99</v>
      </c>
      <c r="U441" s="288">
        <v>99</v>
      </c>
      <c r="V441" s="5"/>
      <c r="W441" s="224">
        <f t="shared" si="23"/>
        <v>0</v>
      </c>
      <c r="X441" s="264">
        <f t="shared" si="24"/>
        <v>0</v>
      </c>
      <c r="Y441" s="198" t="s">
        <v>1172</v>
      </c>
      <c r="Z441" s="199"/>
      <c r="AA441" s="200"/>
      <c r="AB441" s="200"/>
      <c r="AC441" s="169" t="str">
        <f t="shared" si="25"/>
        <v/>
      </c>
    </row>
    <row r="442" spans="2:29" s="170" customFormat="1">
      <c r="B442" s="247"/>
      <c r="C442" s="196"/>
      <c r="D442" s="298">
        <v>184</v>
      </c>
      <c r="E442" s="298"/>
      <c r="F442" s="196" t="s">
        <v>3</v>
      </c>
      <c r="G442" s="196" t="s">
        <v>1166</v>
      </c>
      <c r="H442" s="196" t="s">
        <v>44</v>
      </c>
      <c r="I442" s="196" t="s">
        <v>43</v>
      </c>
      <c r="J442" s="196" t="s">
        <v>214</v>
      </c>
      <c r="K442" s="196" t="s">
        <v>976</v>
      </c>
      <c r="L442" s="218"/>
      <c r="M442" s="218"/>
      <c r="N442" s="218"/>
      <c r="O442" s="249"/>
      <c r="P442" s="197" t="s">
        <v>73</v>
      </c>
      <c r="Q442" s="220">
        <v>25</v>
      </c>
      <c r="R442" s="223">
        <v>128</v>
      </c>
      <c r="S442" s="288">
        <v>109</v>
      </c>
      <c r="T442" s="288">
        <v>109</v>
      </c>
      <c r="U442" s="288">
        <v>109</v>
      </c>
      <c r="V442" s="5"/>
      <c r="W442" s="224">
        <f t="shared" si="23"/>
        <v>0</v>
      </c>
      <c r="X442" s="264">
        <f t="shared" si="24"/>
        <v>0</v>
      </c>
      <c r="Y442" s="198" t="s">
        <v>1172</v>
      </c>
      <c r="Z442" s="199"/>
      <c r="AA442" s="200"/>
      <c r="AB442" s="200"/>
      <c r="AC442" s="169" t="str">
        <f t="shared" si="25"/>
        <v/>
      </c>
    </row>
    <row r="443" spans="2:29" s="170" customFormat="1">
      <c r="B443" s="247"/>
      <c r="C443" s="196" t="s">
        <v>1086</v>
      </c>
      <c r="D443" s="298">
        <v>63</v>
      </c>
      <c r="E443" s="298"/>
      <c r="F443" s="196" t="s">
        <v>3</v>
      </c>
      <c r="G443" s="196" t="s">
        <v>1166</v>
      </c>
      <c r="H443" s="196" t="s">
        <v>44</v>
      </c>
      <c r="I443" s="196" t="s">
        <v>43</v>
      </c>
      <c r="J443" s="196" t="s">
        <v>275</v>
      </c>
      <c r="K443" s="196" t="s">
        <v>974</v>
      </c>
      <c r="L443" s="218"/>
      <c r="M443" s="218"/>
      <c r="N443" s="218"/>
      <c r="O443" s="219"/>
      <c r="P443" s="197" t="s">
        <v>73</v>
      </c>
      <c r="Q443" s="220">
        <v>25</v>
      </c>
      <c r="R443" s="223">
        <v>116</v>
      </c>
      <c r="S443" s="288">
        <v>99</v>
      </c>
      <c r="T443" s="288">
        <v>99</v>
      </c>
      <c r="U443" s="288">
        <v>99</v>
      </c>
      <c r="V443" s="5"/>
      <c r="W443" s="224">
        <f t="shared" si="23"/>
        <v>0</v>
      </c>
      <c r="X443" s="264">
        <f t="shared" si="24"/>
        <v>0</v>
      </c>
      <c r="Y443" s="198" t="s">
        <v>1172</v>
      </c>
      <c r="Z443" s="199"/>
      <c r="AA443" s="200"/>
      <c r="AB443" s="200"/>
      <c r="AC443" s="169" t="str">
        <f t="shared" si="25"/>
        <v/>
      </c>
    </row>
    <row r="444" spans="2:29" s="170" customFormat="1">
      <c r="B444" s="247"/>
      <c r="C444" s="196"/>
      <c r="D444" s="298">
        <v>126</v>
      </c>
      <c r="E444" s="298"/>
      <c r="F444" s="196" t="s">
        <v>3</v>
      </c>
      <c r="G444" s="196" t="s">
        <v>1166</v>
      </c>
      <c r="H444" s="196" t="s">
        <v>44</v>
      </c>
      <c r="I444" s="196" t="s">
        <v>43</v>
      </c>
      <c r="J444" s="196" t="s">
        <v>275</v>
      </c>
      <c r="K444" s="196" t="s">
        <v>975</v>
      </c>
      <c r="L444" s="218"/>
      <c r="M444" s="218"/>
      <c r="N444" s="218"/>
      <c r="O444" s="219"/>
      <c r="P444" s="197" t="s">
        <v>73</v>
      </c>
      <c r="Q444" s="220">
        <v>25</v>
      </c>
      <c r="R444" s="223">
        <v>116</v>
      </c>
      <c r="S444" s="288">
        <v>99</v>
      </c>
      <c r="T444" s="288">
        <v>99</v>
      </c>
      <c r="U444" s="288">
        <v>99</v>
      </c>
      <c r="V444" s="5"/>
      <c r="W444" s="224">
        <f t="shared" si="23"/>
        <v>0</v>
      </c>
      <c r="X444" s="264">
        <f t="shared" si="24"/>
        <v>0</v>
      </c>
      <c r="Y444" s="198" t="s">
        <v>1172</v>
      </c>
      <c r="Z444" s="199"/>
      <c r="AA444" s="200"/>
      <c r="AB444" s="200"/>
      <c r="AC444" s="169" t="str">
        <f t="shared" si="25"/>
        <v/>
      </c>
    </row>
    <row r="445" spans="2:29" s="170" customFormat="1">
      <c r="B445" s="247"/>
      <c r="C445" s="196"/>
      <c r="D445" s="298">
        <v>63</v>
      </c>
      <c r="E445" s="298"/>
      <c r="F445" s="196" t="s">
        <v>3</v>
      </c>
      <c r="G445" s="196" t="s">
        <v>1166</v>
      </c>
      <c r="H445" s="196" t="s">
        <v>44</v>
      </c>
      <c r="I445" s="196" t="s">
        <v>43</v>
      </c>
      <c r="J445" s="196" t="s">
        <v>275</v>
      </c>
      <c r="K445" s="196" t="s">
        <v>976</v>
      </c>
      <c r="L445" s="218"/>
      <c r="M445" s="218"/>
      <c r="N445" s="218"/>
      <c r="O445" s="219"/>
      <c r="P445" s="197" t="s">
        <v>73</v>
      </c>
      <c r="Q445" s="220">
        <v>25</v>
      </c>
      <c r="R445" s="223">
        <v>128</v>
      </c>
      <c r="S445" s="288">
        <v>109</v>
      </c>
      <c r="T445" s="288">
        <v>109</v>
      </c>
      <c r="U445" s="288">
        <v>109</v>
      </c>
      <c r="V445" s="5"/>
      <c r="W445" s="224">
        <f t="shared" si="23"/>
        <v>0</v>
      </c>
      <c r="X445" s="264">
        <f t="shared" si="24"/>
        <v>0</v>
      </c>
      <c r="Y445" s="198" t="s">
        <v>1172</v>
      </c>
      <c r="Z445" s="199"/>
      <c r="AA445" s="200"/>
      <c r="AB445" s="200"/>
      <c r="AC445" s="169" t="str">
        <f t="shared" si="25"/>
        <v/>
      </c>
    </row>
    <row r="446" spans="2:29" s="170" customFormat="1">
      <c r="B446" s="247"/>
      <c r="C446" s="196" t="s">
        <v>1087</v>
      </c>
      <c r="D446" s="298">
        <v>280</v>
      </c>
      <c r="E446" s="298"/>
      <c r="F446" s="196" t="s">
        <v>3</v>
      </c>
      <c r="G446" s="196" t="s">
        <v>1166</v>
      </c>
      <c r="H446" s="196" t="s">
        <v>44</v>
      </c>
      <c r="I446" s="196" t="s">
        <v>43</v>
      </c>
      <c r="J446" s="196" t="s">
        <v>276</v>
      </c>
      <c r="K446" s="196" t="s">
        <v>986</v>
      </c>
      <c r="L446" s="218"/>
      <c r="M446" s="218"/>
      <c r="N446" s="218"/>
      <c r="O446" s="219"/>
      <c r="P446" s="197" t="s">
        <v>73</v>
      </c>
      <c r="Q446" s="220">
        <v>25</v>
      </c>
      <c r="R446" s="223">
        <v>104</v>
      </c>
      <c r="S446" s="288">
        <v>89</v>
      </c>
      <c r="T446" s="288">
        <v>89</v>
      </c>
      <c r="U446" s="288">
        <v>89</v>
      </c>
      <c r="V446" s="5"/>
      <c r="W446" s="224">
        <f t="shared" si="23"/>
        <v>0</v>
      </c>
      <c r="X446" s="264">
        <f t="shared" si="24"/>
        <v>0</v>
      </c>
      <c r="Y446" s="198" t="s">
        <v>1172</v>
      </c>
      <c r="Z446" s="199"/>
      <c r="AA446" s="200"/>
      <c r="AB446" s="200"/>
      <c r="AC446" s="169" t="str">
        <f t="shared" si="25"/>
        <v/>
      </c>
    </row>
    <row r="447" spans="2:29" s="170" customFormat="1">
      <c r="B447" s="247"/>
      <c r="C447" s="196"/>
      <c r="D447" s="298">
        <v>280</v>
      </c>
      <c r="E447" s="298"/>
      <c r="F447" s="196" t="s">
        <v>3</v>
      </c>
      <c r="G447" s="196" t="s">
        <v>1166</v>
      </c>
      <c r="H447" s="196" t="s">
        <v>44</v>
      </c>
      <c r="I447" s="196" t="s">
        <v>43</v>
      </c>
      <c r="J447" s="196" t="s">
        <v>276</v>
      </c>
      <c r="K447" s="196" t="s">
        <v>981</v>
      </c>
      <c r="L447" s="218"/>
      <c r="M447" s="218"/>
      <c r="N447" s="218"/>
      <c r="O447" s="219"/>
      <c r="P447" s="197" t="s">
        <v>73</v>
      </c>
      <c r="Q447" s="220">
        <v>25</v>
      </c>
      <c r="R447" s="223">
        <v>104</v>
      </c>
      <c r="S447" s="288">
        <v>89</v>
      </c>
      <c r="T447" s="288">
        <v>89</v>
      </c>
      <c r="U447" s="288">
        <v>89</v>
      </c>
      <c r="V447" s="5"/>
      <c r="W447" s="224">
        <f t="shared" si="23"/>
        <v>0</v>
      </c>
      <c r="X447" s="264">
        <f t="shared" si="24"/>
        <v>0</v>
      </c>
      <c r="Y447" s="198" t="s">
        <v>1172</v>
      </c>
      <c r="Z447" s="199"/>
      <c r="AA447" s="200"/>
      <c r="AB447" s="200"/>
      <c r="AC447" s="169" t="str">
        <f t="shared" ref="AC447:AC461" si="26">IF(V447/Q447=0,"",IF(MOD(V447,Q447)&gt;0,"ОШИБКА!!! неверная кратность на сорт",""))</f>
        <v/>
      </c>
    </row>
    <row r="448" spans="2:29" s="170" customFormat="1">
      <c r="B448" s="247"/>
      <c r="C448" s="196"/>
      <c r="D448" s="298">
        <v>396</v>
      </c>
      <c r="E448" s="298"/>
      <c r="F448" s="196" t="s">
        <v>3</v>
      </c>
      <c r="G448" s="196" t="s">
        <v>1166</v>
      </c>
      <c r="H448" s="196" t="s">
        <v>44</v>
      </c>
      <c r="I448" s="196" t="s">
        <v>43</v>
      </c>
      <c r="J448" s="196" t="s">
        <v>276</v>
      </c>
      <c r="K448" s="196" t="s">
        <v>974</v>
      </c>
      <c r="L448" s="218"/>
      <c r="M448" s="218"/>
      <c r="N448" s="218"/>
      <c r="O448" s="219"/>
      <c r="P448" s="197" t="s">
        <v>73</v>
      </c>
      <c r="Q448" s="220">
        <v>25</v>
      </c>
      <c r="R448" s="223">
        <v>116</v>
      </c>
      <c r="S448" s="288">
        <v>99</v>
      </c>
      <c r="T448" s="288">
        <v>99</v>
      </c>
      <c r="U448" s="288">
        <v>99</v>
      </c>
      <c r="V448" s="5"/>
      <c r="W448" s="224">
        <f t="shared" si="23"/>
        <v>0</v>
      </c>
      <c r="X448" s="264">
        <f t="shared" si="24"/>
        <v>0</v>
      </c>
      <c r="Y448" s="198" t="s">
        <v>1172</v>
      </c>
      <c r="Z448" s="199"/>
      <c r="AA448" s="200"/>
      <c r="AB448" s="200"/>
      <c r="AC448" s="169" t="str">
        <f t="shared" si="26"/>
        <v/>
      </c>
    </row>
    <row r="449" spans="2:29" s="170" customFormat="1">
      <c r="B449" s="247"/>
      <c r="C449" s="196"/>
      <c r="D449" s="298">
        <v>1911</v>
      </c>
      <c r="E449" s="298"/>
      <c r="F449" s="196" t="s">
        <v>3</v>
      </c>
      <c r="G449" s="196" t="s">
        <v>1166</v>
      </c>
      <c r="H449" s="196" t="s">
        <v>44</v>
      </c>
      <c r="I449" s="196" t="s">
        <v>43</v>
      </c>
      <c r="J449" s="196" t="s">
        <v>276</v>
      </c>
      <c r="K449" s="196" t="s">
        <v>975</v>
      </c>
      <c r="L449" s="218"/>
      <c r="M449" s="218"/>
      <c r="N449" s="218"/>
      <c r="O449" s="219"/>
      <c r="P449" s="197" t="s">
        <v>73</v>
      </c>
      <c r="Q449" s="220">
        <v>25</v>
      </c>
      <c r="R449" s="223">
        <v>116</v>
      </c>
      <c r="S449" s="288">
        <v>99</v>
      </c>
      <c r="T449" s="288">
        <v>99</v>
      </c>
      <c r="U449" s="288">
        <v>99</v>
      </c>
      <c r="V449" s="5"/>
      <c r="W449" s="224">
        <f t="shared" si="23"/>
        <v>0</v>
      </c>
      <c r="X449" s="264">
        <f t="shared" si="24"/>
        <v>0</v>
      </c>
      <c r="Y449" s="198" t="s">
        <v>1172</v>
      </c>
      <c r="Z449" s="199"/>
      <c r="AA449" s="200"/>
      <c r="AB449" s="200"/>
      <c r="AC449" s="169" t="str">
        <f t="shared" si="26"/>
        <v/>
      </c>
    </row>
    <row r="450" spans="2:29" s="170" customFormat="1">
      <c r="B450" s="247"/>
      <c r="C450" s="196"/>
      <c r="D450" s="298">
        <v>956</v>
      </c>
      <c r="E450" s="298"/>
      <c r="F450" s="196" t="s">
        <v>3</v>
      </c>
      <c r="G450" s="196" t="s">
        <v>1166</v>
      </c>
      <c r="H450" s="196" t="s">
        <v>44</v>
      </c>
      <c r="I450" s="196" t="s">
        <v>43</v>
      </c>
      <c r="J450" s="196" t="s">
        <v>276</v>
      </c>
      <c r="K450" s="196" t="s">
        <v>976</v>
      </c>
      <c r="L450" s="218"/>
      <c r="M450" s="218"/>
      <c r="N450" s="218"/>
      <c r="O450" s="219"/>
      <c r="P450" s="197" t="s">
        <v>73</v>
      </c>
      <c r="Q450" s="220">
        <v>25</v>
      </c>
      <c r="R450" s="223">
        <v>128</v>
      </c>
      <c r="S450" s="288">
        <v>109</v>
      </c>
      <c r="T450" s="288">
        <v>109</v>
      </c>
      <c r="U450" s="288">
        <v>109</v>
      </c>
      <c r="V450" s="5"/>
      <c r="W450" s="224">
        <f t="shared" si="23"/>
        <v>0</v>
      </c>
      <c r="X450" s="264">
        <f t="shared" si="24"/>
        <v>0</v>
      </c>
      <c r="Y450" s="198" t="s">
        <v>1172</v>
      </c>
      <c r="Z450" s="199"/>
      <c r="AA450" s="200"/>
      <c r="AB450" s="200"/>
      <c r="AC450" s="169" t="str">
        <f t="shared" si="26"/>
        <v/>
      </c>
    </row>
    <row r="451" spans="2:29" s="170" customFormat="1">
      <c r="B451" s="247"/>
      <c r="C451" s="196" t="s">
        <v>1088</v>
      </c>
      <c r="D451" s="298">
        <v>85</v>
      </c>
      <c r="E451" s="298"/>
      <c r="F451" s="196" t="s">
        <v>3</v>
      </c>
      <c r="G451" s="196" t="s">
        <v>1166</v>
      </c>
      <c r="H451" s="196" t="s">
        <v>44</v>
      </c>
      <c r="I451" s="196" t="s">
        <v>43</v>
      </c>
      <c r="J451" s="196" t="s">
        <v>277</v>
      </c>
      <c r="K451" s="196" t="s">
        <v>986</v>
      </c>
      <c r="L451" s="218"/>
      <c r="M451" s="218"/>
      <c r="N451" s="218"/>
      <c r="O451" s="219"/>
      <c r="P451" s="197" t="s">
        <v>73</v>
      </c>
      <c r="Q451" s="220">
        <v>25</v>
      </c>
      <c r="R451" s="223">
        <v>104</v>
      </c>
      <c r="S451" s="288">
        <v>89</v>
      </c>
      <c r="T451" s="288">
        <v>89</v>
      </c>
      <c r="U451" s="288">
        <v>89</v>
      </c>
      <c r="V451" s="5"/>
      <c r="W451" s="224">
        <f t="shared" si="23"/>
        <v>0</v>
      </c>
      <c r="X451" s="264">
        <f t="shared" si="24"/>
        <v>0</v>
      </c>
      <c r="Y451" s="198" t="s">
        <v>1172</v>
      </c>
      <c r="Z451" s="199"/>
      <c r="AA451" s="200"/>
      <c r="AB451" s="200"/>
      <c r="AC451" s="169" t="str">
        <f t="shared" si="26"/>
        <v/>
      </c>
    </row>
    <row r="452" spans="2:29" s="170" customFormat="1">
      <c r="B452" s="247"/>
      <c r="C452" s="196"/>
      <c r="D452" s="298">
        <v>85</v>
      </c>
      <c r="E452" s="298"/>
      <c r="F452" s="196" t="s">
        <v>3</v>
      </c>
      <c r="G452" s="196" t="s">
        <v>1166</v>
      </c>
      <c r="H452" s="196" t="s">
        <v>44</v>
      </c>
      <c r="I452" s="196" t="s">
        <v>43</v>
      </c>
      <c r="J452" s="196" t="s">
        <v>277</v>
      </c>
      <c r="K452" s="196" t="s">
        <v>981</v>
      </c>
      <c r="L452" s="218"/>
      <c r="M452" s="218"/>
      <c r="N452" s="218"/>
      <c r="O452" s="219"/>
      <c r="P452" s="197" t="s">
        <v>73</v>
      </c>
      <c r="Q452" s="220">
        <v>25</v>
      </c>
      <c r="R452" s="223">
        <v>104</v>
      </c>
      <c r="S452" s="288">
        <v>89</v>
      </c>
      <c r="T452" s="288">
        <v>89</v>
      </c>
      <c r="U452" s="288">
        <v>89</v>
      </c>
      <c r="V452" s="5"/>
      <c r="W452" s="224">
        <f t="shared" si="23"/>
        <v>0</v>
      </c>
      <c r="X452" s="264">
        <f t="shared" si="24"/>
        <v>0</v>
      </c>
      <c r="Y452" s="198" t="s">
        <v>1172</v>
      </c>
      <c r="Z452" s="199"/>
      <c r="AA452" s="200"/>
      <c r="AB452" s="200"/>
      <c r="AC452" s="169" t="str">
        <f t="shared" si="26"/>
        <v/>
      </c>
    </row>
    <row r="453" spans="2:29" s="170" customFormat="1">
      <c r="B453" s="247"/>
      <c r="C453" s="196"/>
      <c r="D453" s="298">
        <v>85</v>
      </c>
      <c r="E453" s="298"/>
      <c r="F453" s="196" t="s">
        <v>3</v>
      </c>
      <c r="G453" s="196" t="s">
        <v>1166</v>
      </c>
      <c r="H453" s="196" t="s">
        <v>44</v>
      </c>
      <c r="I453" s="196" t="s">
        <v>43</v>
      </c>
      <c r="J453" s="196" t="s">
        <v>277</v>
      </c>
      <c r="K453" s="196" t="s">
        <v>974</v>
      </c>
      <c r="L453" s="218"/>
      <c r="M453" s="218"/>
      <c r="N453" s="218"/>
      <c r="O453" s="219"/>
      <c r="P453" s="197" t="s">
        <v>73</v>
      </c>
      <c r="Q453" s="220">
        <v>25</v>
      </c>
      <c r="R453" s="223">
        <v>116</v>
      </c>
      <c r="S453" s="288">
        <v>99</v>
      </c>
      <c r="T453" s="288">
        <v>99</v>
      </c>
      <c r="U453" s="288">
        <v>99</v>
      </c>
      <c r="V453" s="5"/>
      <c r="W453" s="224">
        <f t="shared" si="23"/>
        <v>0</v>
      </c>
      <c r="X453" s="264">
        <f t="shared" si="24"/>
        <v>0</v>
      </c>
      <c r="Y453" s="198" t="s">
        <v>1172</v>
      </c>
      <c r="Z453" s="199"/>
      <c r="AA453" s="200"/>
      <c r="AB453" s="200"/>
      <c r="AC453" s="169" t="str">
        <f t="shared" si="26"/>
        <v/>
      </c>
    </row>
    <row r="454" spans="2:29" s="170" customFormat="1">
      <c r="B454" s="247"/>
      <c r="C454" s="196"/>
      <c r="D454" s="298">
        <v>510</v>
      </c>
      <c r="E454" s="298"/>
      <c r="F454" s="196" t="s">
        <v>3</v>
      </c>
      <c r="G454" s="196" t="s">
        <v>1166</v>
      </c>
      <c r="H454" s="196" t="s">
        <v>44</v>
      </c>
      <c r="I454" s="196" t="s">
        <v>43</v>
      </c>
      <c r="J454" s="196" t="s">
        <v>277</v>
      </c>
      <c r="K454" s="196" t="s">
        <v>975</v>
      </c>
      <c r="L454" s="218"/>
      <c r="M454" s="218"/>
      <c r="N454" s="218"/>
      <c r="O454" s="219"/>
      <c r="P454" s="197" t="s">
        <v>73</v>
      </c>
      <c r="Q454" s="220">
        <v>25</v>
      </c>
      <c r="R454" s="223">
        <v>116</v>
      </c>
      <c r="S454" s="288">
        <v>99</v>
      </c>
      <c r="T454" s="288">
        <v>99</v>
      </c>
      <c r="U454" s="288">
        <v>99</v>
      </c>
      <c r="V454" s="5"/>
      <c r="W454" s="224">
        <f t="shared" si="23"/>
        <v>0</v>
      </c>
      <c r="X454" s="264">
        <f t="shared" si="24"/>
        <v>0</v>
      </c>
      <c r="Y454" s="198" t="s">
        <v>1172</v>
      </c>
      <c r="Z454" s="199"/>
      <c r="AA454" s="200"/>
      <c r="AB454" s="200"/>
      <c r="AC454" s="169" t="str">
        <f t="shared" si="26"/>
        <v/>
      </c>
    </row>
    <row r="455" spans="2:29" s="170" customFormat="1">
      <c r="B455" s="247"/>
      <c r="C455" s="196"/>
      <c r="D455" s="298">
        <v>255</v>
      </c>
      <c r="E455" s="298"/>
      <c r="F455" s="196" t="s">
        <v>3</v>
      </c>
      <c r="G455" s="196" t="s">
        <v>1166</v>
      </c>
      <c r="H455" s="196" t="s">
        <v>44</v>
      </c>
      <c r="I455" s="196" t="s">
        <v>43</v>
      </c>
      <c r="J455" s="196" t="s">
        <v>277</v>
      </c>
      <c r="K455" s="196" t="s">
        <v>976</v>
      </c>
      <c r="L455" s="218"/>
      <c r="M455" s="218"/>
      <c r="N455" s="218"/>
      <c r="O455" s="219"/>
      <c r="P455" s="197" t="s">
        <v>73</v>
      </c>
      <c r="Q455" s="220">
        <v>25</v>
      </c>
      <c r="R455" s="223">
        <v>128</v>
      </c>
      <c r="S455" s="288">
        <v>109</v>
      </c>
      <c r="T455" s="288">
        <v>109</v>
      </c>
      <c r="U455" s="288">
        <v>109</v>
      </c>
      <c r="V455" s="5"/>
      <c r="W455" s="224">
        <f t="shared" si="23"/>
        <v>0</v>
      </c>
      <c r="X455" s="264">
        <f t="shared" si="24"/>
        <v>0</v>
      </c>
      <c r="Y455" s="198" t="s">
        <v>1172</v>
      </c>
      <c r="Z455" s="199"/>
      <c r="AA455" s="200"/>
      <c r="AB455" s="200"/>
      <c r="AC455" s="169" t="str">
        <f t="shared" si="26"/>
        <v/>
      </c>
    </row>
    <row r="456" spans="2:29" s="170" customFormat="1">
      <c r="B456" s="247"/>
      <c r="C456" s="196"/>
      <c r="D456" s="298">
        <v>78</v>
      </c>
      <c r="E456" s="298"/>
      <c r="F456" s="196" t="s">
        <v>3</v>
      </c>
      <c r="G456" s="196" t="s">
        <v>1166</v>
      </c>
      <c r="H456" s="196" t="s">
        <v>47</v>
      </c>
      <c r="I456" s="196" t="s">
        <v>46</v>
      </c>
      <c r="J456" s="196"/>
      <c r="K456" s="196" t="s">
        <v>974</v>
      </c>
      <c r="L456" s="218"/>
      <c r="M456" s="218"/>
      <c r="N456" s="218"/>
      <c r="O456" s="219"/>
      <c r="P456" s="197" t="s">
        <v>73</v>
      </c>
      <c r="Q456" s="220">
        <v>25</v>
      </c>
      <c r="R456" s="223">
        <v>116</v>
      </c>
      <c r="S456" s="288">
        <v>99</v>
      </c>
      <c r="T456" s="288">
        <v>99</v>
      </c>
      <c r="U456" s="288">
        <v>99</v>
      </c>
      <c r="V456" s="5"/>
      <c r="W456" s="224">
        <f t="shared" si="23"/>
        <v>0</v>
      </c>
      <c r="X456" s="264">
        <f t="shared" si="24"/>
        <v>0</v>
      </c>
      <c r="Y456" s="198" t="s">
        <v>1172</v>
      </c>
      <c r="Z456" s="199"/>
      <c r="AA456" s="200"/>
      <c r="AB456" s="200"/>
      <c r="AC456" s="169" t="str">
        <f t="shared" si="26"/>
        <v/>
      </c>
    </row>
    <row r="457" spans="2:29" s="170" customFormat="1">
      <c r="B457" s="247"/>
      <c r="C457" s="196" t="s">
        <v>1089</v>
      </c>
      <c r="D457" s="298">
        <v>156</v>
      </c>
      <c r="E457" s="298"/>
      <c r="F457" s="196" t="s">
        <v>3</v>
      </c>
      <c r="G457" s="196" t="s">
        <v>1166</v>
      </c>
      <c r="H457" s="196" t="s">
        <v>47</v>
      </c>
      <c r="I457" s="196" t="s">
        <v>46</v>
      </c>
      <c r="J457" s="196"/>
      <c r="K457" s="196" t="s">
        <v>975</v>
      </c>
      <c r="L457" s="218"/>
      <c r="M457" s="218"/>
      <c r="N457" s="218"/>
      <c r="O457" s="219"/>
      <c r="P457" s="197" t="s">
        <v>73</v>
      </c>
      <c r="Q457" s="220">
        <v>25</v>
      </c>
      <c r="R457" s="223">
        <v>116</v>
      </c>
      <c r="S457" s="288">
        <v>99</v>
      </c>
      <c r="T457" s="288">
        <v>99</v>
      </c>
      <c r="U457" s="288">
        <v>99</v>
      </c>
      <c r="V457" s="5"/>
      <c r="W457" s="224">
        <f t="shared" si="23"/>
        <v>0</v>
      </c>
      <c r="X457" s="264">
        <f t="shared" si="24"/>
        <v>0</v>
      </c>
      <c r="Y457" s="198" t="s">
        <v>1172</v>
      </c>
      <c r="Z457" s="199"/>
      <c r="AA457" s="200"/>
      <c r="AB457" s="200"/>
      <c r="AC457" s="169" t="str">
        <f t="shared" si="26"/>
        <v/>
      </c>
    </row>
    <row r="458" spans="2:29" s="170" customFormat="1">
      <c r="B458" s="247"/>
      <c r="C458" s="196"/>
      <c r="D458" s="298">
        <v>78</v>
      </c>
      <c r="E458" s="298"/>
      <c r="F458" s="196" t="s">
        <v>3</v>
      </c>
      <c r="G458" s="196" t="s">
        <v>1166</v>
      </c>
      <c r="H458" s="196" t="s">
        <v>47</v>
      </c>
      <c r="I458" s="196" t="s">
        <v>46</v>
      </c>
      <c r="J458" s="196"/>
      <c r="K458" s="196" t="s">
        <v>976</v>
      </c>
      <c r="L458" s="218"/>
      <c r="M458" s="218"/>
      <c r="N458" s="218"/>
      <c r="O458" s="219"/>
      <c r="P458" s="197" t="s">
        <v>73</v>
      </c>
      <c r="Q458" s="220">
        <v>25</v>
      </c>
      <c r="R458" s="223">
        <v>128</v>
      </c>
      <c r="S458" s="288">
        <v>109</v>
      </c>
      <c r="T458" s="288">
        <v>109</v>
      </c>
      <c r="U458" s="288">
        <v>109</v>
      </c>
      <c r="V458" s="5"/>
      <c r="W458" s="224">
        <f t="shared" si="23"/>
        <v>0</v>
      </c>
      <c r="X458" s="264">
        <f t="shared" si="24"/>
        <v>0</v>
      </c>
      <c r="Y458" s="198" t="s">
        <v>1172</v>
      </c>
      <c r="Z458" s="199"/>
      <c r="AA458" s="200"/>
      <c r="AB458" s="200"/>
      <c r="AC458" s="169" t="str">
        <f t="shared" si="26"/>
        <v/>
      </c>
    </row>
    <row r="459" spans="2:29" s="170" customFormat="1">
      <c r="B459" s="247"/>
      <c r="C459" s="196"/>
      <c r="D459" s="298">
        <v>78</v>
      </c>
      <c r="E459" s="298"/>
      <c r="F459" s="196" t="s">
        <v>3</v>
      </c>
      <c r="G459" s="196" t="s">
        <v>1166</v>
      </c>
      <c r="H459" s="196" t="s">
        <v>288</v>
      </c>
      <c r="I459" s="196" t="s">
        <v>987</v>
      </c>
      <c r="J459" s="196" t="s">
        <v>289</v>
      </c>
      <c r="K459" s="196" t="s">
        <v>974</v>
      </c>
      <c r="L459" s="218"/>
      <c r="M459" s="218"/>
      <c r="N459" s="218"/>
      <c r="O459" s="219"/>
      <c r="P459" s="197" t="s">
        <v>73</v>
      </c>
      <c r="Q459" s="220">
        <v>25</v>
      </c>
      <c r="R459" s="223">
        <v>116</v>
      </c>
      <c r="S459" s="288">
        <v>99</v>
      </c>
      <c r="T459" s="288">
        <v>99</v>
      </c>
      <c r="U459" s="288">
        <v>99</v>
      </c>
      <c r="V459" s="5"/>
      <c r="W459" s="224">
        <f t="shared" si="23"/>
        <v>0</v>
      </c>
      <c r="X459" s="264">
        <f t="shared" si="24"/>
        <v>0</v>
      </c>
      <c r="Y459" s="198" t="s">
        <v>1172</v>
      </c>
      <c r="Z459" s="199"/>
      <c r="AA459" s="200"/>
      <c r="AB459" s="200"/>
      <c r="AC459" s="169" t="str">
        <f t="shared" si="26"/>
        <v/>
      </c>
    </row>
    <row r="460" spans="2:29" s="170" customFormat="1">
      <c r="B460" s="247"/>
      <c r="C460" s="196" t="s">
        <v>1090</v>
      </c>
      <c r="D460" s="298">
        <v>156</v>
      </c>
      <c r="E460" s="298"/>
      <c r="F460" s="196" t="s">
        <v>3</v>
      </c>
      <c r="G460" s="196" t="s">
        <v>1166</v>
      </c>
      <c r="H460" s="196" t="s">
        <v>288</v>
      </c>
      <c r="I460" s="196" t="s">
        <v>987</v>
      </c>
      <c r="J460" s="196" t="s">
        <v>289</v>
      </c>
      <c r="K460" s="196" t="s">
        <v>975</v>
      </c>
      <c r="L460" s="218"/>
      <c r="M460" s="218"/>
      <c r="N460" s="218"/>
      <c r="O460" s="219"/>
      <c r="P460" s="197" t="s">
        <v>73</v>
      </c>
      <c r="Q460" s="220">
        <v>25</v>
      </c>
      <c r="R460" s="223">
        <v>116</v>
      </c>
      <c r="S460" s="288">
        <v>99</v>
      </c>
      <c r="T460" s="288">
        <v>99</v>
      </c>
      <c r="U460" s="288">
        <v>99</v>
      </c>
      <c r="V460" s="5"/>
      <c r="W460" s="224">
        <f t="shared" si="23"/>
        <v>0</v>
      </c>
      <c r="X460" s="264">
        <f t="shared" si="24"/>
        <v>0</v>
      </c>
      <c r="Y460" s="198" t="s">
        <v>1172</v>
      </c>
      <c r="Z460" s="199"/>
      <c r="AA460" s="200"/>
      <c r="AB460" s="200"/>
      <c r="AC460" s="169" t="str">
        <f t="shared" si="26"/>
        <v/>
      </c>
    </row>
    <row r="461" spans="2:29" s="170" customFormat="1">
      <c r="B461" s="247"/>
      <c r="C461" s="196"/>
      <c r="D461" s="298">
        <v>78</v>
      </c>
      <c r="E461" s="298"/>
      <c r="F461" s="196" t="s">
        <v>3</v>
      </c>
      <c r="G461" s="196" t="s">
        <v>1166</v>
      </c>
      <c r="H461" s="196" t="s">
        <v>288</v>
      </c>
      <c r="I461" s="196" t="s">
        <v>987</v>
      </c>
      <c r="J461" s="196" t="s">
        <v>289</v>
      </c>
      <c r="K461" s="196" t="s">
        <v>976</v>
      </c>
      <c r="L461" s="218"/>
      <c r="M461" s="218"/>
      <c r="N461" s="218"/>
      <c r="O461" s="219"/>
      <c r="P461" s="197" t="s">
        <v>73</v>
      </c>
      <c r="Q461" s="220">
        <v>25</v>
      </c>
      <c r="R461" s="223">
        <v>128</v>
      </c>
      <c r="S461" s="288">
        <v>109</v>
      </c>
      <c r="T461" s="288">
        <v>109</v>
      </c>
      <c r="U461" s="288">
        <v>109</v>
      </c>
      <c r="V461" s="5"/>
      <c r="W461" s="224">
        <f t="shared" si="23"/>
        <v>0</v>
      </c>
      <c r="X461" s="264">
        <f t="shared" si="24"/>
        <v>0</v>
      </c>
      <c r="Y461" s="198" t="s">
        <v>1172</v>
      </c>
      <c r="Z461" s="199"/>
      <c r="AA461" s="200"/>
      <c r="AB461" s="200"/>
      <c r="AC461" s="169" t="str">
        <f t="shared" si="26"/>
        <v/>
      </c>
    </row>
    <row r="462" spans="2:29" s="165" customFormat="1" ht="18" customHeight="1">
      <c r="B462" s="246"/>
      <c r="C462" s="166" t="s">
        <v>72</v>
      </c>
      <c r="D462" s="215"/>
      <c r="E462" s="215"/>
      <c r="F462" s="278"/>
      <c r="G462" s="302" t="s">
        <v>1165</v>
      </c>
      <c r="H462" s="273"/>
      <c r="I462" s="271"/>
      <c r="J462" s="271"/>
      <c r="K462" s="272"/>
      <c r="L462" s="272"/>
      <c r="M462" s="272"/>
      <c r="N462" s="271"/>
      <c r="O462" s="271"/>
      <c r="P462" s="191"/>
      <c r="Q462" s="192"/>
      <c r="R462" s="193"/>
      <c r="S462" s="193"/>
      <c r="T462" s="193"/>
      <c r="U462" s="193"/>
      <c r="V462" s="4"/>
      <c r="W462" s="193"/>
      <c r="X462" s="193"/>
      <c r="Y462" s="193"/>
      <c r="Z462" s="194"/>
      <c r="AA462" s="194"/>
      <c r="AB462" s="195"/>
      <c r="AC462" s="163"/>
    </row>
    <row r="463" spans="2:29" s="170" customFormat="1">
      <c r="B463" s="247"/>
      <c r="C463" s="196" t="s">
        <v>1091</v>
      </c>
      <c r="D463" s="298">
        <v>204</v>
      </c>
      <c r="E463" s="298"/>
      <c r="F463" s="196" t="s">
        <v>3</v>
      </c>
      <c r="G463" s="196" t="s">
        <v>1165</v>
      </c>
      <c r="H463" s="196" t="s">
        <v>988</v>
      </c>
      <c r="I463" s="196" t="s">
        <v>989</v>
      </c>
      <c r="J463" s="196" t="s">
        <v>990</v>
      </c>
      <c r="K463" s="196" t="s">
        <v>991</v>
      </c>
      <c r="L463" s="218"/>
      <c r="M463" s="218"/>
      <c r="N463" s="294"/>
      <c r="O463" s="299"/>
      <c r="P463" s="300" t="s">
        <v>73</v>
      </c>
      <c r="Q463" s="220">
        <v>5</v>
      </c>
      <c r="R463" s="223">
        <v>835</v>
      </c>
      <c r="S463" s="288">
        <v>810</v>
      </c>
      <c r="T463" s="288">
        <v>759</v>
      </c>
      <c r="U463" s="288">
        <v>714</v>
      </c>
      <c r="V463" s="5"/>
      <c r="W463" s="224">
        <f t="shared" ref="W463:W526" si="27">R463*V463</f>
        <v>0</v>
      </c>
      <c r="X463" s="264">
        <f t="shared" ref="X463:X526" si="28">IF(S463&lt;&gt;"",IF(AND($W$22&gt;=200000,V463&gt;=20),V463*U463,IF(AND($W$22&gt;=200000,V463&lt;20),V463*T463,IF(AND($W$22&lt;200000,V463&gt;=20),V463*S463,V463*R463))),IF($W$22&gt;=200000,V463*T463,V463*R463))</f>
        <v>0</v>
      </c>
      <c r="Y463" s="198" t="s">
        <v>1172</v>
      </c>
      <c r="Z463" s="199"/>
      <c r="AA463" s="200"/>
      <c r="AB463" s="200"/>
      <c r="AC463" s="169" t="str">
        <f t="shared" ref="AC463:AC494" si="29">IF(V463/Q463=0,"",IF(MOD(V463,Q463)&gt;0,"ОШИБКА!!! неверная кратность на сорт",""))</f>
        <v/>
      </c>
    </row>
    <row r="464" spans="2:29" s="170" customFormat="1">
      <c r="B464" s="247"/>
      <c r="C464" s="196" t="s">
        <v>1092</v>
      </c>
      <c r="D464" s="298">
        <v>200</v>
      </c>
      <c r="E464" s="298"/>
      <c r="F464" s="196" t="s">
        <v>3</v>
      </c>
      <c r="G464" s="196" t="s">
        <v>1165</v>
      </c>
      <c r="H464" s="196" t="s">
        <v>988</v>
      </c>
      <c r="I464" s="196" t="s">
        <v>989</v>
      </c>
      <c r="J464" s="196" t="s">
        <v>990</v>
      </c>
      <c r="K464" s="196" t="s">
        <v>992</v>
      </c>
      <c r="L464" s="218"/>
      <c r="M464" s="218"/>
      <c r="N464" s="294"/>
      <c r="O464" s="299"/>
      <c r="P464" s="300" t="s">
        <v>73</v>
      </c>
      <c r="Q464" s="220">
        <v>5</v>
      </c>
      <c r="R464" s="223">
        <v>1075</v>
      </c>
      <c r="S464" s="288">
        <v>1043</v>
      </c>
      <c r="T464" s="288">
        <v>978</v>
      </c>
      <c r="U464" s="288">
        <v>919</v>
      </c>
      <c r="V464" s="5"/>
      <c r="W464" s="224">
        <f t="shared" si="27"/>
        <v>0</v>
      </c>
      <c r="X464" s="264">
        <f t="shared" si="28"/>
        <v>0</v>
      </c>
      <c r="Y464" s="198" t="s">
        <v>1172</v>
      </c>
      <c r="Z464" s="199"/>
      <c r="AA464" s="200"/>
      <c r="AB464" s="200"/>
      <c r="AC464" s="169" t="str">
        <f t="shared" si="29"/>
        <v/>
      </c>
    </row>
    <row r="465" spans="2:29" s="170" customFormat="1">
      <c r="B465" s="247"/>
      <c r="C465" s="196" t="s">
        <v>1093</v>
      </c>
      <c r="D465" s="298">
        <v>906</v>
      </c>
      <c r="E465" s="298"/>
      <c r="F465" s="196" t="s">
        <v>3</v>
      </c>
      <c r="G465" s="196" t="s">
        <v>1165</v>
      </c>
      <c r="H465" s="196" t="s">
        <v>988</v>
      </c>
      <c r="I465" s="196" t="s">
        <v>989</v>
      </c>
      <c r="J465" s="196" t="s">
        <v>993</v>
      </c>
      <c r="K465" s="196" t="s">
        <v>991</v>
      </c>
      <c r="L465" s="218"/>
      <c r="M465" s="218"/>
      <c r="N465" s="294"/>
      <c r="O465" s="299"/>
      <c r="P465" s="300" t="s">
        <v>73</v>
      </c>
      <c r="Q465" s="220">
        <v>5</v>
      </c>
      <c r="R465" s="223">
        <v>529</v>
      </c>
      <c r="S465" s="288">
        <v>513</v>
      </c>
      <c r="T465" s="288">
        <v>481</v>
      </c>
      <c r="U465" s="288">
        <v>452</v>
      </c>
      <c r="V465" s="5"/>
      <c r="W465" s="224">
        <f t="shared" si="27"/>
        <v>0</v>
      </c>
      <c r="X465" s="264">
        <f t="shared" si="28"/>
        <v>0</v>
      </c>
      <c r="Y465" s="198" t="s">
        <v>1172</v>
      </c>
      <c r="Z465" s="199"/>
      <c r="AA465" s="200"/>
      <c r="AB465" s="200"/>
      <c r="AC465" s="169" t="str">
        <f t="shared" si="29"/>
        <v/>
      </c>
    </row>
    <row r="466" spans="2:29" s="170" customFormat="1">
      <c r="B466" s="247"/>
      <c r="C466" s="196" t="s">
        <v>1094</v>
      </c>
      <c r="D466" s="298">
        <v>1600</v>
      </c>
      <c r="E466" s="298"/>
      <c r="F466" s="196" t="s">
        <v>3</v>
      </c>
      <c r="G466" s="196" t="s">
        <v>1165</v>
      </c>
      <c r="H466" s="196" t="s">
        <v>988</v>
      </c>
      <c r="I466" s="196" t="s">
        <v>989</v>
      </c>
      <c r="J466" s="196" t="s">
        <v>993</v>
      </c>
      <c r="K466" s="196" t="s">
        <v>992</v>
      </c>
      <c r="L466" s="218"/>
      <c r="M466" s="218"/>
      <c r="N466" s="294"/>
      <c r="O466" s="299"/>
      <c r="P466" s="300" t="s">
        <v>73</v>
      </c>
      <c r="Q466" s="220">
        <v>5</v>
      </c>
      <c r="R466" s="223">
        <v>754</v>
      </c>
      <c r="S466" s="288">
        <v>731</v>
      </c>
      <c r="T466" s="288">
        <v>685</v>
      </c>
      <c r="U466" s="288">
        <v>644</v>
      </c>
      <c r="V466" s="5"/>
      <c r="W466" s="224">
        <f t="shared" si="27"/>
        <v>0</v>
      </c>
      <c r="X466" s="264">
        <f t="shared" si="28"/>
        <v>0</v>
      </c>
      <c r="Y466" s="198" t="s">
        <v>1172</v>
      </c>
      <c r="Z466" s="199"/>
      <c r="AA466" s="200"/>
      <c r="AB466" s="200"/>
      <c r="AC466" s="169" t="str">
        <f t="shared" si="29"/>
        <v/>
      </c>
    </row>
    <row r="467" spans="2:29" s="170" customFormat="1">
      <c r="B467" s="247"/>
      <c r="C467" s="196" t="s">
        <v>1095</v>
      </c>
      <c r="D467" s="298">
        <v>1200</v>
      </c>
      <c r="E467" s="298"/>
      <c r="F467" s="196" t="s">
        <v>3</v>
      </c>
      <c r="G467" s="196" t="s">
        <v>1165</v>
      </c>
      <c r="H467" s="196" t="s">
        <v>988</v>
      </c>
      <c r="I467" s="196" t="s">
        <v>989</v>
      </c>
      <c r="J467" s="196" t="s">
        <v>994</v>
      </c>
      <c r="K467" s="196" t="s">
        <v>991</v>
      </c>
      <c r="L467" s="218"/>
      <c r="M467" s="218"/>
      <c r="N467" s="294"/>
      <c r="O467" s="299"/>
      <c r="P467" s="300" t="s">
        <v>73</v>
      </c>
      <c r="Q467" s="220">
        <v>5</v>
      </c>
      <c r="R467" s="223">
        <v>586</v>
      </c>
      <c r="S467" s="288">
        <v>568</v>
      </c>
      <c r="T467" s="288">
        <v>533</v>
      </c>
      <c r="U467" s="288">
        <v>501</v>
      </c>
      <c r="V467" s="5"/>
      <c r="W467" s="224">
        <f t="shared" si="27"/>
        <v>0</v>
      </c>
      <c r="X467" s="264">
        <f t="shared" si="28"/>
        <v>0</v>
      </c>
      <c r="Y467" s="198" t="s">
        <v>1172</v>
      </c>
      <c r="Z467" s="199"/>
      <c r="AA467" s="200"/>
      <c r="AB467" s="200"/>
      <c r="AC467" s="169" t="str">
        <f t="shared" si="29"/>
        <v/>
      </c>
    </row>
    <row r="468" spans="2:29" s="170" customFormat="1">
      <c r="B468" s="247"/>
      <c r="C468" s="196" t="s">
        <v>1096</v>
      </c>
      <c r="D468" s="298">
        <v>800</v>
      </c>
      <c r="E468" s="298"/>
      <c r="F468" s="196" t="s">
        <v>3</v>
      </c>
      <c r="G468" s="196" t="s">
        <v>1165</v>
      </c>
      <c r="H468" s="196" t="s">
        <v>988</v>
      </c>
      <c r="I468" s="196" t="s">
        <v>989</v>
      </c>
      <c r="J468" s="196" t="s">
        <v>995</v>
      </c>
      <c r="K468" s="196" t="s">
        <v>991</v>
      </c>
      <c r="L468" s="218"/>
      <c r="M468" s="218"/>
      <c r="N468" s="294"/>
      <c r="O468" s="299"/>
      <c r="P468" s="300" t="s">
        <v>73</v>
      </c>
      <c r="Q468" s="220">
        <v>5</v>
      </c>
      <c r="R468" s="223">
        <v>444</v>
      </c>
      <c r="S468" s="288">
        <v>430</v>
      </c>
      <c r="T468" s="288">
        <v>403</v>
      </c>
      <c r="U468" s="288">
        <v>379</v>
      </c>
      <c r="V468" s="5"/>
      <c r="W468" s="224">
        <f t="shared" si="27"/>
        <v>0</v>
      </c>
      <c r="X468" s="264">
        <f t="shared" si="28"/>
        <v>0</v>
      </c>
      <c r="Y468" s="198" t="s">
        <v>1172</v>
      </c>
      <c r="Z468" s="199"/>
      <c r="AA468" s="200"/>
      <c r="AB468" s="200"/>
      <c r="AC468" s="169" t="str">
        <f t="shared" si="29"/>
        <v/>
      </c>
    </row>
    <row r="469" spans="2:29" s="170" customFormat="1">
      <c r="B469" s="247"/>
      <c r="C469" s="196" t="s">
        <v>1097</v>
      </c>
      <c r="D469" s="298">
        <v>420</v>
      </c>
      <c r="E469" s="298"/>
      <c r="F469" s="196" t="s">
        <v>3</v>
      </c>
      <c r="G469" s="196" t="s">
        <v>1165</v>
      </c>
      <c r="H469" s="196" t="s">
        <v>988</v>
      </c>
      <c r="I469" s="196" t="s">
        <v>989</v>
      </c>
      <c r="J469" s="196" t="s">
        <v>995</v>
      </c>
      <c r="K469" s="196" t="s">
        <v>992</v>
      </c>
      <c r="L469" s="218"/>
      <c r="M469" s="218"/>
      <c r="N469" s="294"/>
      <c r="O469" s="299"/>
      <c r="P469" s="300" t="s">
        <v>73</v>
      </c>
      <c r="Q469" s="220">
        <v>5</v>
      </c>
      <c r="R469" s="223">
        <v>594</v>
      </c>
      <c r="S469" s="288">
        <v>576</v>
      </c>
      <c r="T469" s="288">
        <v>540</v>
      </c>
      <c r="U469" s="288">
        <v>507</v>
      </c>
      <c r="V469" s="5"/>
      <c r="W469" s="224">
        <f t="shared" si="27"/>
        <v>0</v>
      </c>
      <c r="X469" s="264">
        <f t="shared" si="28"/>
        <v>0</v>
      </c>
      <c r="Y469" s="198" t="s">
        <v>1172</v>
      </c>
      <c r="Z469" s="199"/>
      <c r="AA469" s="200"/>
      <c r="AB469" s="200"/>
      <c r="AC469" s="169" t="str">
        <f t="shared" si="29"/>
        <v/>
      </c>
    </row>
    <row r="470" spans="2:29" s="170" customFormat="1">
      <c r="B470" s="247"/>
      <c r="C470" s="196" t="s">
        <v>1098</v>
      </c>
      <c r="D470" s="298">
        <v>480</v>
      </c>
      <c r="E470" s="298"/>
      <c r="F470" s="196" t="s">
        <v>3</v>
      </c>
      <c r="G470" s="196" t="s">
        <v>1165</v>
      </c>
      <c r="H470" s="196" t="s">
        <v>988</v>
      </c>
      <c r="I470" s="196" t="s">
        <v>989</v>
      </c>
      <c r="J470" s="196" t="s">
        <v>996</v>
      </c>
      <c r="K470" s="196" t="s">
        <v>992</v>
      </c>
      <c r="L470" s="218"/>
      <c r="M470" s="218"/>
      <c r="N470" s="294"/>
      <c r="O470" s="299"/>
      <c r="P470" s="300" t="s">
        <v>73</v>
      </c>
      <c r="Q470" s="220">
        <v>5</v>
      </c>
      <c r="R470" s="223">
        <v>972</v>
      </c>
      <c r="S470" s="288">
        <v>943</v>
      </c>
      <c r="T470" s="288">
        <v>884</v>
      </c>
      <c r="U470" s="288">
        <v>831</v>
      </c>
      <c r="V470" s="5"/>
      <c r="W470" s="224">
        <f t="shared" si="27"/>
        <v>0</v>
      </c>
      <c r="X470" s="264">
        <f t="shared" si="28"/>
        <v>0</v>
      </c>
      <c r="Y470" s="198" t="s">
        <v>1172</v>
      </c>
      <c r="Z470" s="199"/>
      <c r="AA470" s="200"/>
      <c r="AB470" s="200"/>
      <c r="AC470" s="169" t="str">
        <f t="shared" si="29"/>
        <v/>
      </c>
    </row>
    <row r="471" spans="2:29" s="170" customFormat="1">
      <c r="B471" s="247"/>
      <c r="C471" s="196" t="s">
        <v>1099</v>
      </c>
      <c r="D471" s="298">
        <v>200</v>
      </c>
      <c r="E471" s="298"/>
      <c r="F471" s="196" t="s">
        <v>3</v>
      </c>
      <c r="G471" s="196" t="s">
        <v>1165</v>
      </c>
      <c r="H471" s="196" t="s">
        <v>988</v>
      </c>
      <c r="I471" s="196" t="s">
        <v>989</v>
      </c>
      <c r="J471" s="196" t="s">
        <v>997</v>
      </c>
      <c r="K471" s="196" t="s">
        <v>992</v>
      </c>
      <c r="L471" s="218"/>
      <c r="M471" s="218"/>
      <c r="N471" s="294"/>
      <c r="O471" s="299"/>
      <c r="P471" s="300" t="s">
        <v>73</v>
      </c>
      <c r="Q471" s="220">
        <v>5</v>
      </c>
      <c r="R471" s="223">
        <v>7433</v>
      </c>
      <c r="S471" s="288">
        <v>7208</v>
      </c>
      <c r="T471" s="288">
        <v>6757</v>
      </c>
      <c r="U471" s="288">
        <v>6352</v>
      </c>
      <c r="V471" s="5"/>
      <c r="W471" s="224">
        <f t="shared" si="27"/>
        <v>0</v>
      </c>
      <c r="X471" s="264">
        <f t="shared" si="28"/>
        <v>0</v>
      </c>
      <c r="Y471" s="198" t="s">
        <v>1172</v>
      </c>
      <c r="Z471" s="199"/>
      <c r="AA471" s="200"/>
      <c r="AB471" s="200"/>
      <c r="AC471" s="169" t="str">
        <f t="shared" si="29"/>
        <v/>
      </c>
    </row>
    <row r="472" spans="2:29" s="170" customFormat="1">
      <c r="B472" s="247"/>
      <c r="C472" s="196" t="s">
        <v>1100</v>
      </c>
      <c r="D472" s="298">
        <v>372</v>
      </c>
      <c r="E472" s="298"/>
      <c r="F472" s="196" t="s">
        <v>3</v>
      </c>
      <c r="G472" s="196" t="s">
        <v>1165</v>
      </c>
      <c r="H472" s="196" t="s">
        <v>988</v>
      </c>
      <c r="I472" s="196" t="s">
        <v>989</v>
      </c>
      <c r="J472" s="196" t="s">
        <v>998</v>
      </c>
      <c r="K472" s="196" t="s">
        <v>991</v>
      </c>
      <c r="L472" s="218"/>
      <c r="M472" s="218"/>
      <c r="N472" s="294"/>
      <c r="O472" s="299"/>
      <c r="P472" s="300" t="s">
        <v>73</v>
      </c>
      <c r="Q472" s="220">
        <v>5</v>
      </c>
      <c r="R472" s="223">
        <v>1368</v>
      </c>
      <c r="S472" s="288">
        <v>1327</v>
      </c>
      <c r="T472" s="288">
        <v>1244</v>
      </c>
      <c r="U472" s="288">
        <v>1169</v>
      </c>
      <c r="V472" s="5"/>
      <c r="W472" s="224">
        <f t="shared" si="27"/>
        <v>0</v>
      </c>
      <c r="X472" s="264">
        <f t="shared" si="28"/>
        <v>0</v>
      </c>
      <c r="Y472" s="198" t="s">
        <v>1172</v>
      </c>
      <c r="Z472" s="199"/>
      <c r="AA472" s="200"/>
      <c r="AB472" s="200"/>
      <c r="AC472" s="169" t="str">
        <f t="shared" si="29"/>
        <v/>
      </c>
    </row>
    <row r="473" spans="2:29" s="170" customFormat="1">
      <c r="B473" s="247"/>
      <c r="C473" s="196" t="s">
        <v>1101</v>
      </c>
      <c r="D473" s="298">
        <v>280</v>
      </c>
      <c r="E473" s="298"/>
      <c r="F473" s="196" t="s">
        <v>3</v>
      </c>
      <c r="G473" s="196" t="s">
        <v>1165</v>
      </c>
      <c r="H473" s="196" t="s">
        <v>988</v>
      </c>
      <c r="I473" s="196" t="s">
        <v>989</v>
      </c>
      <c r="J473" s="196" t="s">
        <v>999</v>
      </c>
      <c r="K473" s="196" t="s">
        <v>991</v>
      </c>
      <c r="L473" s="218"/>
      <c r="M473" s="218"/>
      <c r="N473" s="294"/>
      <c r="O473" s="299"/>
      <c r="P473" s="300" t="s">
        <v>73</v>
      </c>
      <c r="Q473" s="220">
        <v>5</v>
      </c>
      <c r="R473" s="223">
        <v>907</v>
      </c>
      <c r="S473" s="288">
        <v>880</v>
      </c>
      <c r="T473" s="288">
        <v>825</v>
      </c>
      <c r="U473" s="288">
        <v>775</v>
      </c>
      <c r="V473" s="5"/>
      <c r="W473" s="224">
        <f t="shared" si="27"/>
        <v>0</v>
      </c>
      <c r="X473" s="264">
        <f t="shared" si="28"/>
        <v>0</v>
      </c>
      <c r="Y473" s="198" t="s">
        <v>1172</v>
      </c>
      <c r="Z473" s="199"/>
      <c r="AA473" s="200"/>
      <c r="AB473" s="200"/>
      <c r="AC473" s="169" t="str">
        <f t="shared" si="29"/>
        <v/>
      </c>
    </row>
    <row r="474" spans="2:29" s="170" customFormat="1">
      <c r="B474" s="247"/>
      <c r="C474" s="196" t="s">
        <v>1102</v>
      </c>
      <c r="D474" s="298">
        <v>212</v>
      </c>
      <c r="E474" s="298"/>
      <c r="F474" s="196" t="s">
        <v>3</v>
      </c>
      <c r="G474" s="196" t="s">
        <v>1165</v>
      </c>
      <c r="H474" s="196" t="s">
        <v>988</v>
      </c>
      <c r="I474" s="196" t="s">
        <v>989</v>
      </c>
      <c r="J474" s="196" t="s">
        <v>1000</v>
      </c>
      <c r="K474" s="196" t="s">
        <v>991</v>
      </c>
      <c r="L474" s="218"/>
      <c r="M474" s="218"/>
      <c r="N474" s="294"/>
      <c r="O474" s="299"/>
      <c r="P474" s="300" t="s">
        <v>73</v>
      </c>
      <c r="Q474" s="220">
        <v>5</v>
      </c>
      <c r="R474" s="223">
        <v>463</v>
      </c>
      <c r="S474" s="288">
        <v>449</v>
      </c>
      <c r="T474" s="288">
        <v>421</v>
      </c>
      <c r="U474" s="288">
        <v>396</v>
      </c>
      <c r="V474" s="5"/>
      <c r="W474" s="224">
        <f t="shared" si="27"/>
        <v>0</v>
      </c>
      <c r="X474" s="264">
        <f t="shared" si="28"/>
        <v>0</v>
      </c>
      <c r="Y474" s="198" t="s">
        <v>1172</v>
      </c>
      <c r="Z474" s="199"/>
      <c r="AA474" s="200"/>
      <c r="AB474" s="200"/>
      <c r="AC474" s="169" t="str">
        <f t="shared" si="29"/>
        <v/>
      </c>
    </row>
    <row r="475" spans="2:29" s="170" customFormat="1">
      <c r="B475" s="247"/>
      <c r="C475" s="196" t="s">
        <v>1103</v>
      </c>
      <c r="D475" s="298">
        <v>420</v>
      </c>
      <c r="E475" s="298"/>
      <c r="F475" s="196" t="s">
        <v>3</v>
      </c>
      <c r="G475" s="196" t="s">
        <v>1165</v>
      </c>
      <c r="H475" s="196" t="s">
        <v>988</v>
      </c>
      <c r="I475" s="196" t="s">
        <v>989</v>
      </c>
      <c r="J475" s="196" t="s">
        <v>1000</v>
      </c>
      <c r="K475" s="196" t="s">
        <v>992</v>
      </c>
      <c r="L475" s="218"/>
      <c r="M475" s="218"/>
      <c r="N475" s="294"/>
      <c r="O475" s="299"/>
      <c r="P475" s="300" t="s">
        <v>73</v>
      </c>
      <c r="Q475" s="220">
        <v>5</v>
      </c>
      <c r="R475" s="223">
        <v>585</v>
      </c>
      <c r="S475" s="288">
        <v>568</v>
      </c>
      <c r="T475" s="288">
        <v>532</v>
      </c>
      <c r="U475" s="288">
        <v>500</v>
      </c>
      <c r="V475" s="5"/>
      <c r="W475" s="224">
        <f t="shared" si="27"/>
        <v>0</v>
      </c>
      <c r="X475" s="264">
        <f t="shared" si="28"/>
        <v>0</v>
      </c>
      <c r="Y475" s="198" t="s">
        <v>1172</v>
      </c>
      <c r="Z475" s="199"/>
      <c r="AA475" s="200"/>
      <c r="AB475" s="200"/>
      <c r="AC475" s="169" t="str">
        <f t="shared" si="29"/>
        <v/>
      </c>
    </row>
    <row r="476" spans="2:29" s="170" customFormat="1">
      <c r="B476" s="247"/>
      <c r="C476" s="196" t="s">
        <v>1104</v>
      </c>
      <c r="D476" s="298">
        <v>200</v>
      </c>
      <c r="E476" s="298"/>
      <c r="F476" s="196" t="s">
        <v>3</v>
      </c>
      <c r="G476" s="196" t="s">
        <v>1165</v>
      </c>
      <c r="H476" s="196" t="s">
        <v>988</v>
      </c>
      <c r="I476" s="196" t="s">
        <v>989</v>
      </c>
      <c r="J476" s="196" t="s">
        <v>1001</v>
      </c>
      <c r="K476" s="196" t="s">
        <v>992</v>
      </c>
      <c r="L476" s="218"/>
      <c r="M476" s="218"/>
      <c r="N476" s="294"/>
      <c r="O476" s="299"/>
      <c r="P476" s="300" t="s">
        <v>73</v>
      </c>
      <c r="Q476" s="220">
        <v>5</v>
      </c>
      <c r="R476" s="223">
        <v>1044</v>
      </c>
      <c r="S476" s="288">
        <v>1012</v>
      </c>
      <c r="T476" s="288">
        <v>949</v>
      </c>
      <c r="U476" s="288">
        <v>892</v>
      </c>
      <c r="V476" s="5"/>
      <c r="W476" s="224">
        <f t="shared" si="27"/>
        <v>0</v>
      </c>
      <c r="X476" s="264">
        <f t="shared" si="28"/>
        <v>0</v>
      </c>
      <c r="Y476" s="198" t="s">
        <v>1172</v>
      </c>
      <c r="Z476" s="199"/>
      <c r="AA476" s="200"/>
      <c r="AB476" s="200"/>
      <c r="AC476" s="169" t="str">
        <f t="shared" si="29"/>
        <v/>
      </c>
    </row>
    <row r="477" spans="2:29" s="170" customFormat="1">
      <c r="B477" s="247"/>
      <c r="C477" s="196" t="s">
        <v>1105</v>
      </c>
      <c r="D477" s="298">
        <v>350</v>
      </c>
      <c r="E477" s="298"/>
      <c r="F477" s="196" t="s">
        <v>3</v>
      </c>
      <c r="G477" s="196" t="s">
        <v>1165</v>
      </c>
      <c r="H477" s="196" t="s">
        <v>988</v>
      </c>
      <c r="I477" s="196" t="s">
        <v>989</v>
      </c>
      <c r="J477" s="196" t="s">
        <v>1002</v>
      </c>
      <c r="K477" s="196" t="s">
        <v>991</v>
      </c>
      <c r="L477" s="218"/>
      <c r="M477" s="218"/>
      <c r="N477" s="294"/>
      <c r="O477" s="299"/>
      <c r="P477" s="300" t="s">
        <v>73</v>
      </c>
      <c r="Q477" s="220">
        <v>5</v>
      </c>
      <c r="R477" s="223">
        <v>708</v>
      </c>
      <c r="S477" s="288">
        <v>687</v>
      </c>
      <c r="T477" s="288">
        <v>644</v>
      </c>
      <c r="U477" s="288">
        <v>605</v>
      </c>
      <c r="V477" s="5"/>
      <c r="W477" s="224">
        <f t="shared" si="27"/>
        <v>0</v>
      </c>
      <c r="X477" s="264">
        <f t="shared" si="28"/>
        <v>0</v>
      </c>
      <c r="Y477" s="198" t="s">
        <v>1172</v>
      </c>
      <c r="Z477" s="199"/>
      <c r="AA477" s="200"/>
      <c r="AB477" s="200"/>
      <c r="AC477" s="169" t="str">
        <f t="shared" si="29"/>
        <v/>
      </c>
    </row>
    <row r="478" spans="2:29" s="170" customFormat="1">
      <c r="B478" s="247"/>
      <c r="C478" s="196" t="s">
        <v>1106</v>
      </c>
      <c r="D478" s="298">
        <v>1000</v>
      </c>
      <c r="E478" s="298"/>
      <c r="F478" s="196" t="s">
        <v>3</v>
      </c>
      <c r="G478" s="196" t="s">
        <v>1165</v>
      </c>
      <c r="H478" s="196" t="s">
        <v>988</v>
      </c>
      <c r="I478" s="196" t="s">
        <v>989</v>
      </c>
      <c r="J478" s="196" t="s">
        <v>1002</v>
      </c>
      <c r="K478" s="196" t="s">
        <v>992</v>
      </c>
      <c r="L478" s="218"/>
      <c r="M478" s="218"/>
      <c r="N478" s="294"/>
      <c r="O478" s="299"/>
      <c r="P478" s="300" t="s">
        <v>73</v>
      </c>
      <c r="Q478" s="220">
        <v>5</v>
      </c>
      <c r="R478" s="223">
        <v>826</v>
      </c>
      <c r="S478" s="288">
        <v>801</v>
      </c>
      <c r="T478" s="288">
        <v>751</v>
      </c>
      <c r="U478" s="288">
        <v>706</v>
      </c>
      <c r="V478" s="5"/>
      <c r="W478" s="224">
        <f t="shared" si="27"/>
        <v>0</v>
      </c>
      <c r="X478" s="264">
        <f t="shared" si="28"/>
        <v>0</v>
      </c>
      <c r="Y478" s="198" t="s">
        <v>1172</v>
      </c>
      <c r="Z478" s="199"/>
      <c r="AA478" s="200"/>
      <c r="AB478" s="200"/>
      <c r="AC478" s="169" t="str">
        <f t="shared" si="29"/>
        <v/>
      </c>
    </row>
    <row r="479" spans="2:29" s="170" customFormat="1">
      <c r="B479" s="247"/>
      <c r="C479" s="196" t="s">
        <v>1107</v>
      </c>
      <c r="D479" s="298">
        <v>2000</v>
      </c>
      <c r="E479" s="298"/>
      <c r="F479" s="196" t="s">
        <v>3</v>
      </c>
      <c r="G479" s="196" t="s">
        <v>1165</v>
      </c>
      <c r="H479" s="196" t="s">
        <v>1003</v>
      </c>
      <c r="I479" s="196" t="s">
        <v>1004</v>
      </c>
      <c r="J479" s="196" t="s">
        <v>1005</v>
      </c>
      <c r="K479" s="196" t="s">
        <v>991</v>
      </c>
      <c r="L479" s="218"/>
      <c r="M479" s="218"/>
      <c r="N479" s="294"/>
      <c r="O479" s="299"/>
      <c r="P479" s="300" t="s">
        <v>73</v>
      </c>
      <c r="Q479" s="220">
        <v>5</v>
      </c>
      <c r="R479" s="223">
        <v>1040</v>
      </c>
      <c r="S479" s="288">
        <v>1008</v>
      </c>
      <c r="T479" s="288">
        <v>945</v>
      </c>
      <c r="U479" s="288">
        <v>889</v>
      </c>
      <c r="V479" s="5"/>
      <c r="W479" s="224">
        <f t="shared" si="27"/>
        <v>0</v>
      </c>
      <c r="X479" s="264">
        <f t="shared" si="28"/>
        <v>0</v>
      </c>
      <c r="Y479" s="198" t="s">
        <v>1172</v>
      </c>
      <c r="Z479" s="199"/>
      <c r="AA479" s="200"/>
      <c r="AB479" s="200"/>
      <c r="AC479" s="169" t="str">
        <f t="shared" si="29"/>
        <v/>
      </c>
    </row>
    <row r="480" spans="2:29" s="170" customFormat="1">
      <c r="B480" s="247"/>
      <c r="C480" s="196" t="s">
        <v>1108</v>
      </c>
      <c r="D480" s="298">
        <v>10200</v>
      </c>
      <c r="E480" s="298"/>
      <c r="F480" s="196" t="s">
        <v>3</v>
      </c>
      <c r="G480" s="196" t="s">
        <v>1165</v>
      </c>
      <c r="H480" s="196" t="s">
        <v>1003</v>
      </c>
      <c r="I480" s="196" t="s">
        <v>1004</v>
      </c>
      <c r="J480" s="196" t="s">
        <v>1005</v>
      </c>
      <c r="K480" s="196" t="s">
        <v>992</v>
      </c>
      <c r="L480" s="218"/>
      <c r="M480" s="218"/>
      <c r="N480" s="294"/>
      <c r="O480" s="299"/>
      <c r="P480" s="300" t="s">
        <v>73</v>
      </c>
      <c r="Q480" s="220">
        <v>5</v>
      </c>
      <c r="R480" s="223">
        <v>1201</v>
      </c>
      <c r="S480" s="288">
        <v>1164</v>
      </c>
      <c r="T480" s="288">
        <v>1092</v>
      </c>
      <c r="U480" s="288">
        <v>1026</v>
      </c>
      <c r="V480" s="5"/>
      <c r="W480" s="224">
        <f t="shared" si="27"/>
        <v>0</v>
      </c>
      <c r="X480" s="264">
        <f t="shared" si="28"/>
        <v>0</v>
      </c>
      <c r="Y480" s="198" t="s">
        <v>1172</v>
      </c>
      <c r="Z480" s="199"/>
      <c r="AA480" s="200"/>
      <c r="AB480" s="200"/>
      <c r="AC480" s="169" t="str">
        <f t="shared" si="29"/>
        <v/>
      </c>
    </row>
    <row r="481" spans="2:29" s="170" customFormat="1">
      <c r="B481" s="247"/>
      <c r="C481" s="196" t="s">
        <v>1109</v>
      </c>
      <c r="D481" s="298">
        <v>60</v>
      </c>
      <c r="E481" s="298"/>
      <c r="F481" s="196" t="s">
        <v>3</v>
      </c>
      <c r="G481" s="196" t="s">
        <v>1165</v>
      </c>
      <c r="H481" s="196" t="s">
        <v>1003</v>
      </c>
      <c r="I481" s="196" t="s">
        <v>1004</v>
      </c>
      <c r="J481" s="196" t="s">
        <v>1006</v>
      </c>
      <c r="K481" s="196" t="s">
        <v>991</v>
      </c>
      <c r="L481" s="218"/>
      <c r="M481" s="218"/>
      <c r="N481" s="294"/>
      <c r="O481" s="299"/>
      <c r="P481" s="300" t="s">
        <v>73</v>
      </c>
      <c r="Q481" s="220">
        <v>5</v>
      </c>
      <c r="R481" s="223">
        <v>1151</v>
      </c>
      <c r="S481" s="288">
        <v>1116</v>
      </c>
      <c r="T481" s="288">
        <v>1047</v>
      </c>
      <c r="U481" s="288">
        <v>984</v>
      </c>
      <c r="V481" s="5"/>
      <c r="W481" s="224">
        <f t="shared" si="27"/>
        <v>0</v>
      </c>
      <c r="X481" s="264">
        <f t="shared" si="28"/>
        <v>0</v>
      </c>
      <c r="Y481" s="198" t="s">
        <v>1172</v>
      </c>
      <c r="Z481" s="199"/>
      <c r="AA481" s="200"/>
      <c r="AB481" s="200"/>
      <c r="AC481" s="169" t="str">
        <f t="shared" si="29"/>
        <v/>
      </c>
    </row>
    <row r="482" spans="2:29" s="170" customFormat="1">
      <c r="B482" s="247"/>
      <c r="C482" s="196" t="s">
        <v>1110</v>
      </c>
      <c r="D482" s="298">
        <v>600</v>
      </c>
      <c r="E482" s="298"/>
      <c r="F482" s="196" t="s">
        <v>3</v>
      </c>
      <c r="G482" s="196" t="s">
        <v>1165</v>
      </c>
      <c r="H482" s="196" t="s">
        <v>1003</v>
      </c>
      <c r="I482" s="196" t="s">
        <v>1004</v>
      </c>
      <c r="J482" s="196" t="s">
        <v>1007</v>
      </c>
      <c r="K482" s="196" t="s">
        <v>992</v>
      </c>
      <c r="L482" s="218"/>
      <c r="M482" s="218"/>
      <c r="N482" s="294"/>
      <c r="O482" s="299"/>
      <c r="P482" s="300" t="s">
        <v>73</v>
      </c>
      <c r="Q482" s="220">
        <v>5</v>
      </c>
      <c r="R482" s="223">
        <v>1463</v>
      </c>
      <c r="S482" s="288">
        <v>1419</v>
      </c>
      <c r="T482" s="288">
        <v>1330</v>
      </c>
      <c r="U482" s="288">
        <v>1250</v>
      </c>
      <c r="V482" s="5"/>
      <c r="W482" s="224">
        <f t="shared" si="27"/>
        <v>0</v>
      </c>
      <c r="X482" s="264">
        <f t="shared" si="28"/>
        <v>0</v>
      </c>
      <c r="Y482" s="198" t="s">
        <v>1172</v>
      </c>
      <c r="Z482" s="199"/>
      <c r="AA482" s="200"/>
      <c r="AB482" s="200"/>
      <c r="AC482" s="169" t="str">
        <f t="shared" si="29"/>
        <v/>
      </c>
    </row>
    <row r="483" spans="2:29" s="170" customFormat="1">
      <c r="B483" s="247"/>
      <c r="C483" s="196" t="s">
        <v>1111</v>
      </c>
      <c r="D483" s="298">
        <v>340</v>
      </c>
      <c r="E483" s="298"/>
      <c r="F483" s="196" t="s">
        <v>3</v>
      </c>
      <c r="G483" s="196" t="s">
        <v>1165</v>
      </c>
      <c r="H483" s="196" t="s">
        <v>1003</v>
      </c>
      <c r="I483" s="196" t="s">
        <v>1004</v>
      </c>
      <c r="J483" s="196" t="s">
        <v>1008</v>
      </c>
      <c r="K483" s="196" t="s">
        <v>992</v>
      </c>
      <c r="L483" s="218"/>
      <c r="M483" s="218"/>
      <c r="N483" s="294"/>
      <c r="O483" s="299"/>
      <c r="P483" s="300" t="s">
        <v>73</v>
      </c>
      <c r="Q483" s="220">
        <v>5</v>
      </c>
      <c r="R483" s="223">
        <v>1707</v>
      </c>
      <c r="S483" s="288">
        <v>1656</v>
      </c>
      <c r="T483" s="288">
        <v>1552</v>
      </c>
      <c r="U483" s="288">
        <v>1459</v>
      </c>
      <c r="V483" s="5"/>
      <c r="W483" s="224">
        <f t="shared" si="27"/>
        <v>0</v>
      </c>
      <c r="X483" s="264">
        <f t="shared" si="28"/>
        <v>0</v>
      </c>
      <c r="Y483" s="198" t="s">
        <v>1172</v>
      </c>
      <c r="Z483" s="199"/>
      <c r="AA483" s="200"/>
      <c r="AB483" s="200"/>
      <c r="AC483" s="169" t="str">
        <f t="shared" si="29"/>
        <v/>
      </c>
    </row>
    <row r="484" spans="2:29" s="170" customFormat="1">
      <c r="B484" s="247"/>
      <c r="C484" s="196" t="s">
        <v>1112</v>
      </c>
      <c r="D484" s="298">
        <v>766</v>
      </c>
      <c r="E484" s="298"/>
      <c r="F484" s="196" t="s">
        <v>3</v>
      </c>
      <c r="G484" s="196" t="s">
        <v>1165</v>
      </c>
      <c r="H484" s="196" t="s">
        <v>1003</v>
      </c>
      <c r="I484" s="196" t="s">
        <v>1004</v>
      </c>
      <c r="J484" s="196" t="s">
        <v>1009</v>
      </c>
      <c r="K484" s="196" t="s">
        <v>991</v>
      </c>
      <c r="L484" s="218"/>
      <c r="M484" s="218"/>
      <c r="N484" s="294"/>
      <c r="O484" s="299"/>
      <c r="P484" s="300" t="s">
        <v>73</v>
      </c>
      <c r="Q484" s="220">
        <v>5</v>
      </c>
      <c r="R484" s="223">
        <v>1490</v>
      </c>
      <c r="S484" s="288">
        <v>1444</v>
      </c>
      <c r="T484" s="288">
        <v>1354</v>
      </c>
      <c r="U484" s="288">
        <v>1273</v>
      </c>
      <c r="V484" s="5"/>
      <c r="W484" s="224">
        <f t="shared" si="27"/>
        <v>0</v>
      </c>
      <c r="X484" s="264">
        <f t="shared" si="28"/>
        <v>0</v>
      </c>
      <c r="Y484" s="198" t="s">
        <v>1172</v>
      </c>
      <c r="Z484" s="199"/>
      <c r="AA484" s="200"/>
      <c r="AB484" s="200"/>
      <c r="AC484" s="169" t="str">
        <f t="shared" si="29"/>
        <v/>
      </c>
    </row>
    <row r="485" spans="2:29" s="170" customFormat="1">
      <c r="B485" s="247"/>
      <c r="C485" s="196" t="s">
        <v>1113</v>
      </c>
      <c r="D485" s="298">
        <v>440</v>
      </c>
      <c r="E485" s="298"/>
      <c r="F485" s="196" t="s">
        <v>3</v>
      </c>
      <c r="G485" s="196" t="s">
        <v>1165</v>
      </c>
      <c r="H485" s="196" t="s">
        <v>1003</v>
      </c>
      <c r="I485" s="196" t="s">
        <v>1004</v>
      </c>
      <c r="J485" s="196" t="s">
        <v>1010</v>
      </c>
      <c r="K485" s="196" t="s">
        <v>991</v>
      </c>
      <c r="L485" s="218"/>
      <c r="M485" s="218"/>
      <c r="N485" s="294"/>
      <c r="O485" s="299"/>
      <c r="P485" s="300" t="s">
        <v>73</v>
      </c>
      <c r="Q485" s="220">
        <v>5</v>
      </c>
      <c r="R485" s="223">
        <v>1462</v>
      </c>
      <c r="S485" s="288">
        <v>1417</v>
      </c>
      <c r="T485" s="288">
        <v>1329</v>
      </c>
      <c r="U485" s="288">
        <v>1249</v>
      </c>
      <c r="V485" s="5"/>
      <c r="W485" s="224">
        <f t="shared" si="27"/>
        <v>0</v>
      </c>
      <c r="X485" s="264">
        <f t="shared" si="28"/>
        <v>0</v>
      </c>
      <c r="Y485" s="198" t="s">
        <v>1172</v>
      </c>
      <c r="Z485" s="199"/>
      <c r="AA485" s="200"/>
      <c r="AB485" s="200"/>
      <c r="AC485" s="169" t="str">
        <f t="shared" si="29"/>
        <v/>
      </c>
    </row>
    <row r="486" spans="2:29" s="170" customFormat="1">
      <c r="B486" s="247"/>
      <c r="C486" s="196" t="s">
        <v>1114</v>
      </c>
      <c r="D486" s="298">
        <v>600</v>
      </c>
      <c r="E486" s="298"/>
      <c r="F486" s="196" t="s">
        <v>3</v>
      </c>
      <c r="G486" s="196" t="s">
        <v>1165</v>
      </c>
      <c r="H486" s="196" t="s">
        <v>1003</v>
      </c>
      <c r="I486" s="196" t="s">
        <v>1004</v>
      </c>
      <c r="J486" s="196" t="s">
        <v>1010</v>
      </c>
      <c r="K486" s="196" t="s">
        <v>992</v>
      </c>
      <c r="L486" s="218"/>
      <c r="M486" s="218"/>
      <c r="N486" s="294"/>
      <c r="O486" s="299"/>
      <c r="P486" s="300" t="s">
        <v>73</v>
      </c>
      <c r="Q486" s="220">
        <v>5</v>
      </c>
      <c r="R486" s="223">
        <v>1757</v>
      </c>
      <c r="S486" s="288">
        <v>1704</v>
      </c>
      <c r="T486" s="288">
        <v>1597</v>
      </c>
      <c r="U486" s="288">
        <v>1501</v>
      </c>
      <c r="V486" s="5"/>
      <c r="W486" s="224">
        <f t="shared" si="27"/>
        <v>0</v>
      </c>
      <c r="X486" s="264">
        <f t="shared" si="28"/>
        <v>0</v>
      </c>
      <c r="Y486" s="198" t="s">
        <v>1172</v>
      </c>
      <c r="Z486" s="199"/>
      <c r="AA486" s="200"/>
      <c r="AB486" s="200"/>
      <c r="AC486" s="169" t="str">
        <f t="shared" si="29"/>
        <v/>
      </c>
    </row>
    <row r="487" spans="2:29" s="170" customFormat="1">
      <c r="B487" s="247"/>
      <c r="C487" s="196" t="s">
        <v>1115</v>
      </c>
      <c r="D487" s="298">
        <v>352</v>
      </c>
      <c r="E487" s="298"/>
      <c r="F487" s="196" t="s">
        <v>3</v>
      </c>
      <c r="G487" s="196" t="s">
        <v>1165</v>
      </c>
      <c r="H487" s="196" t="s">
        <v>1003</v>
      </c>
      <c r="I487" s="196" t="s">
        <v>1004</v>
      </c>
      <c r="J487" s="196" t="s">
        <v>1011</v>
      </c>
      <c r="K487" s="196" t="s">
        <v>991</v>
      </c>
      <c r="L487" s="218"/>
      <c r="M487" s="218"/>
      <c r="N487" s="294"/>
      <c r="O487" s="299"/>
      <c r="P487" s="300" t="s">
        <v>73</v>
      </c>
      <c r="Q487" s="220">
        <v>5</v>
      </c>
      <c r="R487" s="223">
        <v>1532</v>
      </c>
      <c r="S487" s="288">
        <v>1485</v>
      </c>
      <c r="T487" s="288">
        <v>1392</v>
      </c>
      <c r="U487" s="288">
        <v>1309</v>
      </c>
      <c r="V487" s="5"/>
      <c r="W487" s="224">
        <f t="shared" si="27"/>
        <v>0</v>
      </c>
      <c r="X487" s="264">
        <f t="shared" si="28"/>
        <v>0</v>
      </c>
      <c r="Y487" s="198" t="s">
        <v>1172</v>
      </c>
      <c r="Z487" s="199"/>
      <c r="AA487" s="200"/>
      <c r="AB487" s="200"/>
      <c r="AC487" s="169" t="str">
        <f t="shared" si="29"/>
        <v/>
      </c>
    </row>
    <row r="488" spans="2:29" s="170" customFormat="1">
      <c r="B488" s="247"/>
      <c r="C488" s="196" t="s">
        <v>1116</v>
      </c>
      <c r="D488" s="298">
        <v>725</v>
      </c>
      <c r="E488" s="298"/>
      <c r="F488" s="196" t="s">
        <v>3</v>
      </c>
      <c r="G488" s="196" t="s">
        <v>1165</v>
      </c>
      <c r="H488" s="196" t="s">
        <v>1003</v>
      </c>
      <c r="I488" s="196" t="s">
        <v>1004</v>
      </c>
      <c r="J488" s="196" t="s">
        <v>1012</v>
      </c>
      <c r="K488" s="196" t="s">
        <v>991</v>
      </c>
      <c r="L488" s="218"/>
      <c r="M488" s="218"/>
      <c r="N488" s="294"/>
      <c r="O488" s="299"/>
      <c r="P488" s="300" t="s">
        <v>73</v>
      </c>
      <c r="Q488" s="220">
        <v>5</v>
      </c>
      <c r="R488" s="223">
        <v>4734</v>
      </c>
      <c r="S488" s="288">
        <v>4590</v>
      </c>
      <c r="T488" s="288">
        <v>4303</v>
      </c>
      <c r="U488" s="288">
        <v>4045</v>
      </c>
      <c r="V488" s="5"/>
      <c r="W488" s="224">
        <f t="shared" si="27"/>
        <v>0</v>
      </c>
      <c r="X488" s="264">
        <f t="shared" si="28"/>
        <v>0</v>
      </c>
      <c r="Y488" s="198" t="s">
        <v>1172</v>
      </c>
      <c r="Z488" s="199"/>
      <c r="AA488" s="200"/>
      <c r="AB488" s="200"/>
      <c r="AC488" s="169" t="str">
        <f t="shared" si="29"/>
        <v/>
      </c>
    </row>
    <row r="489" spans="2:29" s="170" customFormat="1">
      <c r="B489" s="247"/>
      <c r="C489" s="196" t="s">
        <v>1117</v>
      </c>
      <c r="D489" s="298">
        <v>400</v>
      </c>
      <c r="E489" s="298"/>
      <c r="F489" s="196" t="s">
        <v>3</v>
      </c>
      <c r="G489" s="196" t="s">
        <v>1165</v>
      </c>
      <c r="H489" s="196" t="s">
        <v>1003</v>
      </c>
      <c r="I489" s="196" t="s">
        <v>1004</v>
      </c>
      <c r="J489" s="196" t="s">
        <v>1013</v>
      </c>
      <c r="K489" s="196" t="s">
        <v>992</v>
      </c>
      <c r="L489" s="218"/>
      <c r="M489" s="218"/>
      <c r="N489" s="294"/>
      <c r="O489" s="299"/>
      <c r="P489" s="300" t="s">
        <v>73</v>
      </c>
      <c r="Q489" s="220">
        <v>5</v>
      </c>
      <c r="R489" s="223">
        <v>1286</v>
      </c>
      <c r="S489" s="288">
        <v>1247</v>
      </c>
      <c r="T489" s="288">
        <v>1169</v>
      </c>
      <c r="U489" s="288">
        <v>1099</v>
      </c>
      <c r="V489" s="5"/>
      <c r="W489" s="224">
        <f t="shared" si="27"/>
        <v>0</v>
      </c>
      <c r="X489" s="264">
        <f t="shared" si="28"/>
        <v>0</v>
      </c>
      <c r="Y489" s="198" t="s">
        <v>1172</v>
      </c>
      <c r="Z489" s="199"/>
      <c r="AA489" s="200"/>
      <c r="AB489" s="200"/>
      <c r="AC489" s="169" t="str">
        <f t="shared" si="29"/>
        <v/>
      </c>
    </row>
    <row r="490" spans="2:29" s="170" customFormat="1">
      <c r="B490" s="247"/>
      <c r="C490" s="196" t="s">
        <v>1118</v>
      </c>
      <c r="D490" s="298">
        <v>80</v>
      </c>
      <c r="E490" s="298"/>
      <c r="F490" s="196" t="s">
        <v>3</v>
      </c>
      <c r="G490" s="196" t="s">
        <v>1165</v>
      </c>
      <c r="H490" s="196" t="s">
        <v>1003</v>
      </c>
      <c r="I490" s="196" t="s">
        <v>1004</v>
      </c>
      <c r="J490" s="196" t="s">
        <v>1014</v>
      </c>
      <c r="K490" s="196" t="s">
        <v>991</v>
      </c>
      <c r="L490" s="218"/>
      <c r="M490" s="218"/>
      <c r="N490" s="294"/>
      <c r="O490" s="299"/>
      <c r="P490" s="300" t="s">
        <v>73</v>
      </c>
      <c r="Q490" s="220">
        <v>5</v>
      </c>
      <c r="R490" s="223">
        <v>1589</v>
      </c>
      <c r="S490" s="288">
        <v>1541</v>
      </c>
      <c r="T490" s="288">
        <v>1445</v>
      </c>
      <c r="U490" s="288">
        <v>1358</v>
      </c>
      <c r="V490" s="5"/>
      <c r="W490" s="224">
        <f t="shared" si="27"/>
        <v>0</v>
      </c>
      <c r="X490" s="264">
        <f t="shared" si="28"/>
        <v>0</v>
      </c>
      <c r="Y490" s="198" t="s">
        <v>1172</v>
      </c>
      <c r="Z490" s="199"/>
      <c r="AA490" s="200"/>
      <c r="AB490" s="200"/>
      <c r="AC490" s="169" t="str">
        <f t="shared" si="29"/>
        <v/>
      </c>
    </row>
    <row r="491" spans="2:29" s="170" customFormat="1">
      <c r="B491" s="247"/>
      <c r="C491" s="196" t="s">
        <v>1119</v>
      </c>
      <c r="D491" s="298">
        <v>200</v>
      </c>
      <c r="E491" s="298"/>
      <c r="F491" s="196" t="s">
        <v>3</v>
      </c>
      <c r="G491" s="196" t="s">
        <v>1165</v>
      </c>
      <c r="H491" s="196" t="s">
        <v>1003</v>
      </c>
      <c r="I491" s="196" t="s">
        <v>1004</v>
      </c>
      <c r="J491" s="196" t="s">
        <v>1015</v>
      </c>
      <c r="K491" s="196" t="s">
        <v>992</v>
      </c>
      <c r="L491" s="218"/>
      <c r="M491" s="218"/>
      <c r="N491" s="294"/>
      <c r="O491" s="301"/>
      <c r="P491" s="300" t="s">
        <v>73</v>
      </c>
      <c r="Q491" s="220">
        <v>5</v>
      </c>
      <c r="R491" s="223">
        <v>4012</v>
      </c>
      <c r="S491" s="288">
        <v>3890</v>
      </c>
      <c r="T491" s="288">
        <v>3647</v>
      </c>
      <c r="U491" s="288">
        <v>3428</v>
      </c>
      <c r="V491" s="5"/>
      <c r="W491" s="224">
        <f t="shared" si="27"/>
        <v>0</v>
      </c>
      <c r="X491" s="264">
        <f t="shared" si="28"/>
        <v>0</v>
      </c>
      <c r="Y491" s="198" t="s">
        <v>1172</v>
      </c>
      <c r="Z491" s="199"/>
      <c r="AA491" s="200"/>
      <c r="AB491" s="200"/>
      <c r="AC491" s="169" t="str">
        <f t="shared" si="29"/>
        <v/>
      </c>
    </row>
    <row r="492" spans="2:29" s="170" customFormat="1">
      <c r="B492" s="247"/>
      <c r="C492" s="196" t="s">
        <v>1120</v>
      </c>
      <c r="D492" s="298">
        <v>380</v>
      </c>
      <c r="E492" s="298"/>
      <c r="F492" s="196" t="s">
        <v>3</v>
      </c>
      <c r="G492" s="196" t="s">
        <v>1165</v>
      </c>
      <c r="H492" s="196" t="s">
        <v>1016</v>
      </c>
      <c r="I492" s="196" t="s">
        <v>1017</v>
      </c>
      <c r="J492" s="196" t="s">
        <v>1018</v>
      </c>
      <c r="K492" s="196" t="s">
        <v>991</v>
      </c>
      <c r="L492" s="218"/>
      <c r="M492" s="218"/>
      <c r="N492" s="294"/>
      <c r="O492" s="299"/>
      <c r="P492" s="300" t="s">
        <v>73</v>
      </c>
      <c r="Q492" s="220">
        <v>5</v>
      </c>
      <c r="R492" s="223">
        <v>402</v>
      </c>
      <c r="S492" s="288">
        <v>390</v>
      </c>
      <c r="T492" s="288">
        <v>366</v>
      </c>
      <c r="U492" s="288">
        <v>344</v>
      </c>
      <c r="V492" s="5"/>
      <c r="W492" s="224">
        <f t="shared" si="27"/>
        <v>0</v>
      </c>
      <c r="X492" s="264">
        <f t="shared" si="28"/>
        <v>0</v>
      </c>
      <c r="Y492" s="198" t="s">
        <v>1172</v>
      </c>
      <c r="Z492" s="199"/>
      <c r="AA492" s="200"/>
      <c r="AB492" s="200"/>
      <c r="AC492" s="169" t="str">
        <f t="shared" si="29"/>
        <v/>
      </c>
    </row>
    <row r="493" spans="2:29" s="170" customFormat="1">
      <c r="B493" s="247"/>
      <c r="C493" s="196" t="s">
        <v>1121</v>
      </c>
      <c r="D493" s="298">
        <v>204</v>
      </c>
      <c r="E493" s="298"/>
      <c r="F493" s="196" t="s">
        <v>3</v>
      </c>
      <c r="G493" s="196" t="s">
        <v>1165</v>
      </c>
      <c r="H493" s="196" t="s">
        <v>1016</v>
      </c>
      <c r="I493" s="196" t="s">
        <v>1017</v>
      </c>
      <c r="J493" s="196" t="s">
        <v>1019</v>
      </c>
      <c r="K493" s="196" t="s">
        <v>991</v>
      </c>
      <c r="L493" s="218"/>
      <c r="M493" s="218"/>
      <c r="N493" s="294"/>
      <c r="O493" s="299"/>
      <c r="P493" s="300" t="s">
        <v>73</v>
      </c>
      <c r="Q493" s="220">
        <v>5</v>
      </c>
      <c r="R493" s="223">
        <v>382</v>
      </c>
      <c r="S493" s="288">
        <v>371</v>
      </c>
      <c r="T493" s="288">
        <v>348</v>
      </c>
      <c r="U493" s="288">
        <v>327</v>
      </c>
      <c r="V493" s="5"/>
      <c r="W493" s="224">
        <f t="shared" si="27"/>
        <v>0</v>
      </c>
      <c r="X493" s="264">
        <f t="shared" si="28"/>
        <v>0</v>
      </c>
      <c r="Y493" s="198" t="s">
        <v>1172</v>
      </c>
      <c r="Z493" s="199"/>
      <c r="AA493" s="200"/>
      <c r="AB493" s="200"/>
      <c r="AC493" s="169" t="str">
        <f t="shared" si="29"/>
        <v/>
      </c>
    </row>
    <row r="494" spans="2:29" s="170" customFormat="1">
      <c r="B494" s="247"/>
      <c r="C494" s="196" t="s">
        <v>1122</v>
      </c>
      <c r="D494" s="298">
        <v>200</v>
      </c>
      <c r="E494" s="298"/>
      <c r="F494" s="196" t="s">
        <v>3</v>
      </c>
      <c r="G494" s="196" t="s">
        <v>1165</v>
      </c>
      <c r="H494" s="196" t="s">
        <v>1016</v>
      </c>
      <c r="I494" s="196" t="s">
        <v>1017</v>
      </c>
      <c r="J494" s="196" t="s">
        <v>1020</v>
      </c>
      <c r="K494" s="196" t="s">
        <v>991</v>
      </c>
      <c r="L494" s="218"/>
      <c r="M494" s="218"/>
      <c r="N494" s="294"/>
      <c r="O494" s="299"/>
      <c r="P494" s="300" t="s">
        <v>73</v>
      </c>
      <c r="Q494" s="220">
        <v>5</v>
      </c>
      <c r="R494" s="223">
        <v>507</v>
      </c>
      <c r="S494" s="288">
        <v>492</v>
      </c>
      <c r="T494" s="288">
        <v>461</v>
      </c>
      <c r="U494" s="288">
        <v>433</v>
      </c>
      <c r="V494" s="5"/>
      <c r="W494" s="224">
        <f t="shared" si="27"/>
        <v>0</v>
      </c>
      <c r="X494" s="264">
        <f t="shared" si="28"/>
        <v>0</v>
      </c>
      <c r="Y494" s="198" t="s">
        <v>1172</v>
      </c>
      <c r="Z494" s="199"/>
      <c r="AA494" s="200"/>
      <c r="AB494" s="200"/>
      <c r="AC494" s="169" t="str">
        <f t="shared" si="29"/>
        <v/>
      </c>
    </row>
    <row r="495" spans="2:29" s="170" customFormat="1">
      <c r="B495" s="247"/>
      <c r="C495" s="196" t="s">
        <v>1123</v>
      </c>
      <c r="D495" s="298">
        <v>400</v>
      </c>
      <c r="E495" s="298"/>
      <c r="F495" s="196" t="s">
        <v>3</v>
      </c>
      <c r="G495" s="196" t="s">
        <v>1165</v>
      </c>
      <c r="H495" s="196" t="s">
        <v>1016</v>
      </c>
      <c r="I495" s="196" t="s">
        <v>1017</v>
      </c>
      <c r="J495" s="196" t="s">
        <v>1020</v>
      </c>
      <c r="K495" s="196" t="s">
        <v>992</v>
      </c>
      <c r="L495" s="218"/>
      <c r="M495" s="218"/>
      <c r="N495" s="294"/>
      <c r="O495" s="299"/>
      <c r="P495" s="300" t="s">
        <v>73</v>
      </c>
      <c r="Q495" s="220">
        <v>5</v>
      </c>
      <c r="R495" s="223">
        <v>851</v>
      </c>
      <c r="S495" s="288">
        <v>825</v>
      </c>
      <c r="T495" s="288">
        <v>774</v>
      </c>
      <c r="U495" s="288">
        <v>727</v>
      </c>
      <c r="V495" s="5"/>
      <c r="W495" s="224">
        <f t="shared" si="27"/>
        <v>0</v>
      </c>
      <c r="X495" s="264">
        <f t="shared" si="28"/>
        <v>0</v>
      </c>
      <c r="Y495" s="198" t="s">
        <v>1172</v>
      </c>
      <c r="Z495" s="199"/>
      <c r="AA495" s="200"/>
      <c r="AB495" s="200"/>
      <c r="AC495" s="169" t="str">
        <f t="shared" ref="AC495:AC526" si="30">IF(V495/Q495=0,"",IF(MOD(V495,Q495)&gt;0,"ОШИБКА!!! неверная кратность на сорт",""))</f>
        <v/>
      </c>
    </row>
    <row r="496" spans="2:29" s="170" customFormat="1">
      <c r="B496" s="247"/>
      <c r="C496" s="196" t="s">
        <v>1124</v>
      </c>
      <c r="D496" s="298">
        <v>235</v>
      </c>
      <c r="E496" s="298"/>
      <c r="F496" s="196" t="s">
        <v>3</v>
      </c>
      <c r="G496" s="196" t="s">
        <v>1165</v>
      </c>
      <c r="H496" s="196" t="s">
        <v>1016</v>
      </c>
      <c r="I496" s="196" t="s">
        <v>1017</v>
      </c>
      <c r="J496" s="196" t="s">
        <v>1021</v>
      </c>
      <c r="K496" s="196" t="s">
        <v>991</v>
      </c>
      <c r="L496" s="218"/>
      <c r="M496" s="218"/>
      <c r="N496" s="294"/>
      <c r="O496" s="299"/>
      <c r="P496" s="300" t="s">
        <v>73</v>
      </c>
      <c r="Q496" s="220">
        <v>5</v>
      </c>
      <c r="R496" s="223">
        <v>726</v>
      </c>
      <c r="S496" s="288">
        <v>704</v>
      </c>
      <c r="T496" s="288">
        <v>660</v>
      </c>
      <c r="U496" s="288">
        <v>621</v>
      </c>
      <c r="V496" s="5"/>
      <c r="W496" s="224">
        <f t="shared" si="27"/>
        <v>0</v>
      </c>
      <c r="X496" s="264">
        <f t="shared" si="28"/>
        <v>0</v>
      </c>
      <c r="Y496" s="198" t="s">
        <v>1172</v>
      </c>
      <c r="Z496" s="199"/>
      <c r="AA496" s="200"/>
      <c r="AB496" s="200"/>
      <c r="AC496" s="169" t="str">
        <f t="shared" si="30"/>
        <v/>
      </c>
    </row>
    <row r="497" spans="2:29" s="170" customFormat="1">
      <c r="B497" s="247"/>
      <c r="C497" s="196" t="s">
        <v>1125</v>
      </c>
      <c r="D497" s="298">
        <v>104</v>
      </c>
      <c r="E497" s="298"/>
      <c r="F497" s="196" t="s">
        <v>3</v>
      </c>
      <c r="G497" s="196" t="s">
        <v>1165</v>
      </c>
      <c r="H497" s="196" t="s">
        <v>1016</v>
      </c>
      <c r="I497" s="196" t="s">
        <v>1017</v>
      </c>
      <c r="J497" s="196" t="s">
        <v>1022</v>
      </c>
      <c r="K497" s="196" t="s">
        <v>991</v>
      </c>
      <c r="L497" s="218"/>
      <c r="M497" s="218"/>
      <c r="N497" s="294"/>
      <c r="O497" s="299"/>
      <c r="P497" s="300" t="s">
        <v>73</v>
      </c>
      <c r="Q497" s="220">
        <v>5</v>
      </c>
      <c r="R497" s="223">
        <v>851</v>
      </c>
      <c r="S497" s="288">
        <v>825</v>
      </c>
      <c r="T497" s="288">
        <v>774</v>
      </c>
      <c r="U497" s="288">
        <v>727</v>
      </c>
      <c r="V497" s="5"/>
      <c r="W497" s="224">
        <f t="shared" si="27"/>
        <v>0</v>
      </c>
      <c r="X497" s="264">
        <f t="shared" si="28"/>
        <v>0</v>
      </c>
      <c r="Y497" s="198" t="s">
        <v>1172</v>
      </c>
      <c r="Z497" s="199"/>
      <c r="AA497" s="200"/>
      <c r="AB497" s="200"/>
      <c r="AC497" s="169" t="str">
        <f t="shared" si="30"/>
        <v/>
      </c>
    </row>
    <row r="498" spans="2:29" s="170" customFormat="1">
      <c r="B498" s="247"/>
      <c r="C498" s="196" t="s">
        <v>1126</v>
      </c>
      <c r="D498" s="298">
        <v>212</v>
      </c>
      <c r="E498" s="298"/>
      <c r="F498" s="196" t="s">
        <v>3</v>
      </c>
      <c r="G498" s="196" t="s">
        <v>1165</v>
      </c>
      <c r="H498" s="196" t="s">
        <v>1016</v>
      </c>
      <c r="I498" s="196" t="s">
        <v>1017</v>
      </c>
      <c r="J498" s="196" t="s">
        <v>1023</v>
      </c>
      <c r="K498" s="196" t="s">
        <v>991</v>
      </c>
      <c r="L498" s="218"/>
      <c r="M498" s="218"/>
      <c r="N498" s="294"/>
      <c r="O498" s="299"/>
      <c r="P498" s="300" t="s">
        <v>73</v>
      </c>
      <c r="Q498" s="220">
        <v>5</v>
      </c>
      <c r="R498" s="223">
        <v>689</v>
      </c>
      <c r="S498" s="288">
        <v>668</v>
      </c>
      <c r="T498" s="288">
        <v>626</v>
      </c>
      <c r="U498" s="288">
        <v>588</v>
      </c>
      <c r="V498" s="5"/>
      <c r="W498" s="224">
        <f t="shared" si="27"/>
        <v>0</v>
      </c>
      <c r="X498" s="264">
        <f t="shared" si="28"/>
        <v>0</v>
      </c>
      <c r="Y498" s="198" t="s">
        <v>1172</v>
      </c>
      <c r="Z498" s="199"/>
      <c r="AA498" s="200"/>
      <c r="AB498" s="200"/>
      <c r="AC498" s="169" t="str">
        <f t="shared" si="30"/>
        <v/>
      </c>
    </row>
    <row r="499" spans="2:29" s="170" customFormat="1">
      <c r="B499" s="247"/>
      <c r="C499" s="196" t="s">
        <v>1127</v>
      </c>
      <c r="D499" s="298">
        <v>400</v>
      </c>
      <c r="E499" s="298"/>
      <c r="F499" s="196" t="s">
        <v>3</v>
      </c>
      <c r="G499" s="196" t="s">
        <v>1165</v>
      </c>
      <c r="H499" s="196" t="s">
        <v>1016</v>
      </c>
      <c r="I499" s="196" t="s">
        <v>1017</v>
      </c>
      <c r="J499" s="196" t="s">
        <v>1023</v>
      </c>
      <c r="K499" s="196" t="s">
        <v>992</v>
      </c>
      <c r="L499" s="218"/>
      <c r="M499" s="218"/>
      <c r="N499" s="294"/>
      <c r="O499" s="299"/>
      <c r="P499" s="300" t="s">
        <v>73</v>
      </c>
      <c r="Q499" s="220">
        <v>5</v>
      </c>
      <c r="R499" s="223">
        <v>972</v>
      </c>
      <c r="S499" s="288">
        <v>943</v>
      </c>
      <c r="T499" s="288">
        <v>884</v>
      </c>
      <c r="U499" s="288">
        <v>831</v>
      </c>
      <c r="V499" s="5"/>
      <c r="W499" s="224">
        <f t="shared" si="27"/>
        <v>0</v>
      </c>
      <c r="X499" s="264">
        <f t="shared" si="28"/>
        <v>0</v>
      </c>
      <c r="Y499" s="198" t="s">
        <v>1172</v>
      </c>
      <c r="Z499" s="199"/>
      <c r="AA499" s="200"/>
      <c r="AB499" s="200"/>
      <c r="AC499" s="169" t="str">
        <f t="shared" si="30"/>
        <v/>
      </c>
    </row>
    <row r="500" spans="2:29" s="170" customFormat="1">
      <c r="B500" s="247"/>
      <c r="C500" s="196" t="s">
        <v>1128</v>
      </c>
      <c r="D500" s="298">
        <v>404</v>
      </c>
      <c r="E500" s="298"/>
      <c r="F500" s="196" t="s">
        <v>3</v>
      </c>
      <c r="G500" s="196" t="s">
        <v>1165</v>
      </c>
      <c r="H500" s="196" t="s">
        <v>1016</v>
      </c>
      <c r="I500" s="196" t="s">
        <v>1017</v>
      </c>
      <c r="J500" s="196" t="s">
        <v>1024</v>
      </c>
      <c r="K500" s="196" t="s">
        <v>991</v>
      </c>
      <c r="L500" s="218"/>
      <c r="M500" s="218"/>
      <c r="N500" s="294"/>
      <c r="O500" s="299"/>
      <c r="P500" s="300" t="s">
        <v>73</v>
      </c>
      <c r="Q500" s="220">
        <v>5</v>
      </c>
      <c r="R500" s="223">
        <v>872</v>
      </c>
      <c r="S500" s="288">
        <v>845</v>
      </c>
      <c r="T500" s="288">
        <v>792</v>
      </c>
      <c r="U500" s="288">
        <v>745</v>
      </c>
      <c r="V500" s="5"/>
      <c r="W500" s="224">
        <f t="shared" si="27"/>
        <v>0</v>
      </c>
      <c r="X500" s="264">
        <f t="shared" si="28"/>
        <v>0</v>
      </c>
      <c r="Y500" s="198" t="s">
        <v>1172</v>
      </c>
      <c r="Z500" s="199"/>
      <c r="AA500" s="200"/>
      <c r="AB500" s="200"/>
      <c r="AC500" s="169" t="str">
        <f t="shared" si="30"/>
        <v/>
      </c>
    </row>
    <row r="501" spans="2:29" s="170" customFormat="1">
      <c r="B501" s="247"/>
      <c r="C501" s="196" t="s">
        <v>1129</v>
      </c>
      <c r="D501" s="298">
        <v>866</v>
      </c>
      <c r="E501" s="298"/>
      <c r="F501" s="196" t="s">
        <v>3</v>
      </c>
      <c r="G501" s="196" t="s">
        <v>1165</v>
      </c>
      <c r="H501" s="196" t="s">
        <v>1016</v>
      </c>
      <c r="I501" s="196" t="s">
        <v>1017</v>
      </c>
      <c r="J501" s="196" t="s">
        <v>1025</v>
      </c>
      <c r="K501" s="196" t="s">
        <v>991</v>
      </c>
      <c r="L501" s="218"/>
      <c r="M501" s="218"/>
      <c r="N501" s="294"/>
      <c r="O501" s="299"/>
      <c r="P501" s="300" t="s">
        <v>73</v>
      </c>
      <c r="Q501" s="220">
        <v>5</v>
      </c>
      <c r="R501" s="223">
        <v>392</v>
      </c>
      <c r="S501" s="288">
        <v>380</v>
      </c>
      <c r="T501" s="288">
        <v>357</v>
      </c>
      <c r="U501" s="288">
        <v>335</v>
      </c>
      <c r="V501" s="5"/>
      <c r="W501" s="224">
        <f t="shared" si="27"/>
        <v>0</v>
      </c>
      <c r="X501" s="264">
        <f t="shared" si="28"/>
        <v>0</v>
      </c>
      <c r="Y501" s="198" t="s">
        <v>1172</v>
      </c>
      <c r="Z501" s="199"/>
      <c r="AA501" s="200"/>
      <c r="AB501" s="200"/>
      <c r="AC501" s="169" t="str">
        <f t="shared" si="30"/>
        <v/>
      </c>
    </row>
    <row r="502" spans="2:29" s="170" customFormat="1">
      <c r="B502" s="247"/>
      <c r="C502" s="196" t="s">
        <v>1130</v>
      </c>
      <c r="D502" s="298"/>
      <c r="E502" s="298"/>
      <c r="F502" s="196" t="s">
        <v>3</v>
      </c>
      <c r="G502" s="303" t="s">
        <v>1165</v>
      </c>
      <c r="H502" s="303" t="s">
        <v>1016</v>
      </c>
      <c r="I502" s="303" t="s">
        <v>1017</v>
      </c>
      <c r="J502" s="303" t="s">
        <v>1026</v>
      </c>
      <c r="K502" s="303" t="s">
        <v>991</v>
      </c>
      <c r="L502" s="304"/>
      <c r="M502" s="304"/>
      <c r="N502" s="306"/>
      <c r="O502" s="299"/>
      <c r="P502" s="300" t="s">
        <v>73</v>
      </c>
      <c r="Q502" s="220">
        <v>5</v>
      </c>
      <c r="R502" s="223">
        <v>444</v>
      </c>
      <c r="S502" s="288">
        <v>430</v>
      </c>
      <c r="T502" s="288">
        <v>403</v>
      </c>
      <c r="U502" s="288">
        <v>379</v>
      </c>
      <c r="V502" s="5"/>
      <c r="W502" s="224">
        <f t="shared" si="27"/>
        <v>0</v>
      </c>
      <c r="X502" s="264">
        <f t="shared" si="28"/>
        <v>0</v>
      </c>
      <c r="Y502" s="198" t="s">
        <v>538</v>
      </c>
      <c r="Z502" s="199"/>
      <c r="AA502" s="200"/>
      <c r="AB502" s="200"/>
      <c r="AC502" s="169" t="str">
        <f t="shared" si="30"/>
        <v/>
      </c>
    </row>
    <row r="503" spans="2:29" s="170" customFormat="1">
      <c r="B503" s="247"/>
      <c r="C503" s="196" t="s">
        <v>1131</v>
      </c>
      <c r="D503" s="298">
        <v>200</v>
      </c>
      <c r="E503" s="298"/>
      <c r="F503" s="196" t="s">
        <v>3</v>
      </c>
      <c r="G503" s="196" t="s">
        <v>1165</v>
      </c>
      <c r="H503" s="196" t="s">
        <v>1016</v>
      </c>
      <c r="I503" s="196" t="s">
        <v>1017</v>
      </c>
      <c r="J503" s="196" t="s">
        <v>1027</v>
      </c>
      <c r="K503" s="196" t="s">
        <v>992</v>
      </c>
      <c r="L503" s="218"/>
      <c r="M503" s="218"/>
      <c r="N503" s="294"/>
      <c r="O503" s="299"/>
      <c r="P503" s="300" t="s">
        <v>73</v>
      </c>
      <c r="Q503" s="220">
        <v>5</v>
      </c>
      <c r="R503" s="223">
        <v>570</v>
      </c>
      <c r="S503" s="288">
        <v>552</v>
      </c>
      <c r="T503" s="288">
        <v>518</v>
      </c>
      <c r="U503" s="288">
        <v>487</v>
      </c>
      <c r="V503" s="5"/>
      <c r="W503" s="224">
        <f t="shared" si="27"/>
        <v>0</v>
      </c>
      <c r="X503" s="264">
        <f t="shared" si="28"/>
        <v>0</v>
      </c>
      <c r="Y503" s="198" t="s">
        <v>1172</v>
      </c>
      <c r="Z503" s="199"/>
      <c r="AA503" s="200"/>
      <c r="AB503" s="200"/>
      <c r="AC503" s="169" t="str">
        <f t="shared" si="30"/>
        <v/>
      </c>
    </row>
    <row r="504" spans="2:29" s="170" customFormat="1">
      <c r="B504" s="247"/>
      <c r="C504" s="196" t="s">
        <v>1132</v>
      </c>
      <c r="D504" s="298">
        <v>433</v>
      </c>
      <c r="E504" s="298"/>
      <c r="F504" s="196" t="s">
        <v>3</v>
      </c>
      <c r="G504" s="196" t="s">
        <v>1165</v>
      </c>
      <c r="H504" s="196" t="s">
        <v>1016</v>
      </c>
      <c r="I504" s="196" t="s">
        <v>1017</v>
      </c>
      <c r="J504" s="196" t="s">
        <v>1028</v>
      </c>
      <c r="K504" s="196" t="s">
        <v>991</v>
      </c>
      <c r="L504" s="218"/>
      <c r="M504" s="218"/>
      <c r="N504" s="294"/>
      <c r="O504" s="299"/>
      <c r="P504" s="300" t="s">
        <v>73</v>
      </c>
      <c r="Q504" s="220">
        <v>5</v>
      </c>
      <c r="R504" s="223">
        <v>1053</v>
      </c>
      <c r="S504" s="288">
        <v>1021</v>
      </c>
      <c r="T504" s="288">
        <v>957</v>
      </c>
      <c r="U504" s="288">
        <v>900</v>
      </c>
      <c r="V504" s="5"/>
      <c r="W504" s="224">
        <f t="shared" si="27"/>
        <v>0</v>
      </c>
      <c r="X504" s="264">
        <f t="shared" si="28"/>
        <v>0</v>
      </c>
      <c r="Y504" s="198" t="s">
        <v>1172</v>
      </c>
      <c r="Z504" s="199"/>
      <c r="AA504" s="200"/>
      <c r="AB504" s="200"/>
      <c r="AC504" s="169" t="str">
        <f t="shared" si="30"/>
        <v/>
      </c>
    </row>
    <row r="505" spans="2:29" s="170" customFormat="1">
      <c r="B505" s="247"/>
      <c r="C505" s="196" t="s">
        <v>1133</v>
      </c>
      <c r="D505" s="298"/>
      <c r="E505" s="298"/>
      <c r="F505" s="196" t="s">
        <v>3</v>
      </c>
      <c r="G505" s="303" t="s">
        <v>1165</v>
      </c>
      <c r="H505" s="303" t="s">
        <v>1016</v>
      </c>
      <c r="I505" s="303" t="s">
        <v>1017</v>
      </c>
      <c r="J505" s="303" t="s">
        <v>1029</v>
      </c>
      <c r="K505" s="303" t="s">
        <v>991</v>
      </c>
      <c r="L505" s="304"/>
      <c r="M505" s="304"/>
      <c r="N505" s="306"/>
      <c r="O505" s="299"/>
      <c r="P505" s="300" t="s">
        <v>73</v>
      </c>
      <c r="Q505" s="220">
        <v>5</v>
      </c>
      <c r="R505" s="223">
        <v>463</v>
      </c>
      <c r="S505" s="288">
        <v>449</v>
      </c>
      <c r="T505" s="288">
        <v>421</v>
      </c>
      <c r="U505" s="288">
        <v>396</v>
      </c>
      <c r="V505" s="5"/>
      <c r="W505" s="224">
        <f t="shared" si="27"/>
        <v>0</v>
      </c>
      <c r="X505" s="264">
        <f t="shared" si="28"/>
        <v>0</v>
      </c>
      <c r="Y505" s="198" t="s">
        <v>538</v>
      </c>
      <c r="Z505" s="199"/>
      <c r="AA505" s="200"/>
      <c r="AB505" s="200"/>
      <c r="AC505" s="169" t="str">
        <f t="shared" si="30"/>
        <v/>
      </c>
    </row>
    <row r="506" spans="2:29" s="170" customFormat="1">
      <c r="B506" s="247"/>
      <c r="C506" s="196" t="s">
        <v>1134</v>
      </c>
      <c r="D506" s="298">
        <v>200</v>
      </c>
      <c r="E506" s="298"/>
      <c r="F506" s="196" t="s">
        <v>3</v>
      </c>
      <c r="G506" s="196" t="s">
        <v>1165</v>
      </c>
      <c r="H506" s="196" t="s">
        <v>1016</v>
      </c>
      <c r="I506" s="196" t="s">
        <v>1017</v>
      </c>
      <c r="J506" s="196" t="s">
        <v>1030</v>
      </c>
      <c r="K506" s="196" t="s">
        <v>992</v>
      </c>
      <c r="L506" s="218"/>
      <c r="M506" s="218"/>
      <c r="N506" s="294"/>
      <c r="O506" s="299"/>
      <c r="P506" s="300" t="s">
        <v>73</v>
      </c>
      <c r="Q506" s="220">
        <v>5</v>
      </c>
      <c r="R506" s="223">
        <v>849</v>
      </c>
      <c r="S506" s="288">
        <v>824</v>
      </c>
      <c r="T506" s="288">
        <v>772</v>
      </c>
      <c r="U506" s="288">
        <v>726</v>
      </c>
      <c r="V506" s="5"/>
      <c r="W506" s="224">
        <f t="shared" si="27"/>
        <v>0</v>
      </c>
      <c r="X506" s="264">
        <f t="shared" si="28"/>
        <v>0</v>
      </c>
      <c r="Y506" s="198" t="s">
        <v>1172</v>
      </c>
      <c r="Z506" s="199"/>
      <c r="AA506" s="200"/>
      <c r="AB506" s="200"/>
      <c r="AC506" s="169" t="str">
        <f t="shared" si="30"/>
        <v/>
      </c>
    </row>
    <row r="507" spans="2:29" s="170" customFormat="1">
      <c r="B507" s="247"/>
      <c r="C507" s="196" t="s">
        <v>1135</v>
      </c>
      <c r="D507" s="298">
        <v>75</v>
      </c>
      <c r="E507" s="298"/>
      <c r="F507" s="196" t="s">
        <v>3</v>
      </c>
      <c r="G507" s="196" t="s">
        <v>1165</v>
      </c>
      <c r="H507" s="196" t="s">
        <v>1016</v>
      </c>
      <c r="I507" s="196" t="s">
        <v>1017</v>
      </c>
      <c r="J507" s="196" t="s">
        <v>1031</v>
      </c>
      <c r="K507" s="196" t="s">
        <v>991</v>
      </c>
      <c r="L507" s="218"/>
      <c r="M507" s="218"/>
      <c r="N507" s="294"/>
      <c r="O507" s="299"/>
      <c r="P507" s="300" t="s">
        <v>73</v>
      </c>
      <c r="Q507" s="220">
        <v>5</v>
      </c>
      <c r="R507" s="223">
        <v>304</v>
      </c>
      <c r="S507" s="288">
        <v>295</v>
      </c>
      <c r="T507" s="288">
        <v>276</v>
      </c>
      <c r="U507" s="288">
        <v>260</v>
      </c>
      <c r="V507" s="5"/>
      <c r="W507" s="224">
        <f t="shared" si="27"/>
        <v>0</v>
      </c>
      <c r="X507" s="264">
        <f t="shared" si="28"/>
        <v>0</v>
      </c>
      <c r="Y507" s="198" t="s">
        <v>1172</v>
      </c>
      <c r="Z507" s="199"/>
      <c r="AA507" s="200"/>
      <c r="AB507" s="200"/>
      <c r="AC507" s="169" t="str">
        <f t="shared" si="30"/>
        <v/>
      </c>
    </row>
    <row r="508" spans="2:29" s="170" customFormat="1">
      <c r="B508" s="247"/>
      <c r="C508" s="196" t="s">
        <v>1136</v>
      </c>
      <c r="D508" s="298">
        <v>200</v>
      </c>
      <c r="E508" s="298"/>
      <c r="F508" s="196" t="s">
        <v>3</v>
      </c>
      <c r="G508" s="196" t="s">
        <v>1165</v>
      </c>
      <c r="H508" s="196" t="s">
        <v>1016</v>
      </c>
      <c r="I508" s="196" t="s">
        <v>1017</v>
      </c>
      <c r="J508" s="196" t="s">
        <v>1032</v>
      </c>
      <c r="K508" s="196" t="s">
        <v>991</v>
      </c>
      <c r="L508" s="218"/>
      <c r="M508" s="218"/>
      <c r="N508" s="294"/>
      <c r="O508" s="299"/>
      <c r="P508" s="300" t="s">
        <v>73</v>
      </c>
      <c r="Q508" s="220">
        <v>5</v>
      </c>
      <c r="R508" s="223">
        <v>1925</v>
      </c>
      <c r="S508" s="288">
        <v>1867</v>
      </c>
      <c r="T508" s="288">
        <v>1750</v>
      </c>
      <c r="U508" s="288">
        <v>1645</v>
      </c>
      <c r="V508" s="5"/>
      <c r="W508" s="224">
        <f t="shared" si="27"/>
        <v>0</v>
      </c>
      <c r="X508" s="264">
        <f t="shared" si="28"/>
        <v>0</v>
      </c>
      <c r="Y508" s="198" t="s">
        <v>1172</v>
      </c>
      <c r="Z508" s="199"/>
      <c r="AA508" s="200"/>
      <c r="AB508" s="200"/>
      <c r="AC508" s="169" t="str">
        <f t="shared" si="30"/>
        <v/>
      </c>
    </row>
    <row r="509" spans="2:29" s="170" customFormat="1">
      <c r="B509" s="247"/>
      <c r="C509" s="196" t="s">
        <v>1137</v>
      </c>
      <c r="D509" s="298">
        <v>800</v>
      </c>
      <c r="E509" s="298"/>
      <c r="F509" s="196" t="s">
        <v>3</v>
      </c>
      <c r="G509" s="196" t="s">
        <v>1165</v>
      </c>
      <c r="H509" s="196" t="s">
        <v>1016</v>
      </c>
      <c r="I509" s="196" t="s">
        <v>1017</v>
      </c>
      <c r="J509" s="196" t="s">
        <v>1033</v>
      </c>
      <c r="K509" s="196" t="s">
        <v>991</v>
      </c>
      <c r="L509" s="218"/>
      <c r="M509" s="218"/>
      <c r="N509" s="294"/>
      <c r="O509" s="299"/>
      <c r="P509" s="300" t="s">
        <v>73</v>
      </c>
      <c r="Q509" s="220">
        <v>5</v>
      </c>
      <c r="R509" s="223">
        <v>684</v>
      </c>
      <c r="S509" s="288">
        <v>663</v>
      </c>
      <c r="T509" s="288">
        <v>621</v>
      </c>
      <c r="U509" s="288">
        <v>584</v>
      </c>
      <c r="V509" s="5"/>
      <c r="W509" s="224">
        <f t="shared" si="27"/>
        <v>0</v>
      </c>
      <c r="X509" s="264">
        <f t="shared" si="28"/>
        <v>0</v>
      </c>
      <c r="Y509" s="198" t="s">
        <v>1172</v>
      </c>
      <c r="Z509" s="199"/>
      <c r="AA509" s="200"/>
      <c r="AB509" s="200"/>
      <c r="AC509" s="169" t="str">
        <f t="shared" si="30"/>
        <v/>
      </c>
    </row>
    <row r="510" spans="2:29" s="170" customFormat="1">
      <c r="B510" s="247"/>
      <c r="C510" s="196" t="s">
        <v>1138</v>
      </c>
      <c r="D510" s="298">
        <v>1600</v>
      </c>
      <c r="E510" s="298"/>
      <c r="F510" s="196" t="s">
        <v>3</v>
      </c>
      <c r="G510" s="196" t="s">
        <v>1165</v>
      </c>
      <c r="H510" s="196" t="s">
        <v>1016</v>
      </c>
      <c r="I510" s="196" t="s">
        <v>1017</v>
      </c>
      <c r="J510" s="196" t="s">
        <v>1033</v>
      </c>
      <c r="K510" s="196" t="s">
        <v>992</v>
      </c>
      <c r="L510" s="218"/>
      <c r="M510" s="218"/>
      <c r="N510" s="294"/>
      <c r="O510" s="299"/>
      <c r="P510" s="300" t="s">
        <v>73</v>
      </c>
      <c r="Q510" s="220">
        <v>5</v>
      </c>
      <c r="R510" s="223">
        <v>1064</v>
      </c>
      <c r="S510" s="288">
        <v>1032</v>
      </c>
      <c r="T510" s="288">
        <v>967</v>
      </c>
      <c r="U510" s="288">
        <v>909</v>
      </c>
      <c r="V510" s="5"/>
      <c r="W510" s="224">
        <f t="shared" si="27"/>
        <v>0</v>
      </c>
      <c r="X510" s="264">
        <f t="shared" si="28"/>
        <v>0</v>
      </c>
      <c r="Y510" s="198" t="s">
        <v>1172</v>
      </c>
      <c r="Z510" s="199"/>
      <c r="AA510" s="200"/>
      <c r="AB510" s="200"/>
      <c r="AC510" s="169" t="str">
        <f t="shared" si="30"/>
        <v/>
      </c>
    </row>
    <row r="511" spans="2:29" s="170" customFormat="1">
      <c r="B511" s="247"/>
      <c r="C511" s="196" t="s">
        <v>1139</v>
      </c>
      <c r="D511" s="298">
        <v>93</v>
      </c>
      <c r="E511" s="298"/>
      <c r="F511" s="196" t="s">
        <v>3</v>
      </c>
      <c r="G511" s="196" t="s">
        <v>1165</v>
      </c>
      <c r="H511" s="196" t="s">
        <v>1016</v>
      </c>
      <c r="I511" s="196" t="s">
        <v>1017</v>
      </c>
      <c r="J511" s="196" t="s">
        <v>1034</v>
      </c>
      <c r="K511" s="196" t="s">
        <v>991</v>
      </c>
      <c r="L511" s="218"/>
      <c r="M511" s="218"/>
      <c r="N511" s="294"/>
      <c r="O511" s="299"/>
      <c r="P511" s="300" t="s">
        <v>73</v>
      </c>
      <c r="Q511" s="220">
        <v>5</v>
      </c>
      <c r="R511" s="223">
        <v>793</v>
      </c>
      <c r="S511" s="288">
        <v>769</v>
      </c>
      <c r="T511" s="288">
        <v>721</v>
      </c>
      <c r="U511" s="288">
        <v>678</v>
      </c>
      <c r="V511" s="5"/>
      <c r="W511" s="224">
        <f t="shared" si="27"/>
        <v>0</v>
      </c>
      <c r="X511" s="264">
        <f t="shared" si="28"/>
        <v>0</v>
      </c>
      <c r="Y511" s="198" t="s">
        <v>1172</v>
      </c>
      <c r="Z511" s="199"/>
      <c r="AA511" s="200"/>
      <c r="AB511" s="200"/>
      <c r="AC511" s="169" t="str">
        <f t="shared" si="30"/>
        <v/>
      </c>
    </row>
    <row r="512" spans="2:29" s="170" customFormat="1">
      <c r="B512" s="247"/>
      <c r="C512" s="196" t="s">
        <v>1140</v>
      </c>
      <c r="D512" s="298">
        <v>84</v>
      </c>
      <c r="E512" s="298"/>
      <c r="F512" s="196" t="s">
        <v>3</v>
      </c>
      <c r="G512" s="196" t="s">
        <v>1165</v>
      </c>
      <c r="H512" s="196" t="s">
        <v>1016</v>
      </c>
      <c r="I512" s="196" t="s">
        <v>1017</v>
      </c>
      <c r="J512" s="196" t="s">
        <v>1035</v>
      </c>
      <c r="K512" s="196" t="s">
        <v>991</v>
      </c>
      <c r="L512" s="218"/>
      <c r="M512" s="218"/>
      <c r="N512" s="294"/>
      <c r="O512" s="299"/>
      <c r="P512" s="300" t="s">
        <v>73</v>
      </c>
      <c r="Q512" s="220">
        <v>5</v>
      </c>
      <c r="R512" s="223">
        <v>595</v>
      </c>
      <c r="S512" s="288">
        <v>577</v>
      </c>
      <c r="T512" s="288">
        <v>541</v>
      </c>
      <c r="U512" s="288">
        <v>509</v>
      </c>
      <c r="V512" s="5"/>
      <c r="W512" s="224">
        <f t="shared" si="27"/>
        <v>0</v>
      </c>
      <c r="X512" s="264">
        <f t="shared" si="28"/>
        <v>0</v>
      </c>
      <c r="Y512" s="198" t="s">
        <v>1172</v>
      </c>
      <c r="Z512" s="199"/>
      <c r="AA512" s="200"/>
      <c r="AB512" s="200"/>
      <c r="AC512" s="169" t="str">
        <f t="shared" si="30"/>
        <v/>
      </c>
    </row>
    <row r="513" spans="2:29" s="170" customFormat="1">
      <c r="B513" s="247"/>
      <c r="C513" s="196" t="s">
        <v>1141</v>
      </c>
      <c r="D513" s="298">
        <v>200</v>
      </c>
      <c r="E513" s="298"/>
      <c r="F513" s="196" t="s">
        <v>3</v>
      </c>
      <c r="G513" s="196" t="s">
        <v>1165</v>
      </c>
      <c r="H513" s="196" t="s">
        <v>1016</v>
      </c>
      <c r="I513" s="196" t="s">
        <v>1017</v>
      </c>
      <c r="J513" s="196" t="s">
        <v>1036</v>
      </c>
      <c r="K513" s="196" t="s">
        <v>992</v>
      </c>
      <c r="L513" s="218"/>
      <c r="M513" s="218"/>
      <c r="N513" s="294"/>
      <c r="O513" s="299"/>
      <c r="P513" s="300" t="s">
        <v>73</v>
      </c>
      <c r="Q513" s="220">
        <v>5</v>
      </c>
      <c r="R513" s="223">
        <v>646</v>
      </c>
      <c r="S513" s="288">
        <v>626</v>
      </c>
      <c r="T513" s="288">
        <v>587</v>
      </c>
      <c r="U513" s="288">
        <v>552</v>
      </c>
      <c r="V513" s="5"/>
      <c r="W513" s="224">
        <f t="shared" si="27"/>
        <v>0</v>
      </c>
      <c r="X513" s="264">
        <f t="shared" si="28"/>
        <v>0</v>
      </c>
      <c r="Y513" s="198" t="s">
        <v>1172</v>
      </c>
      <c r="Z513" s="199"/>
      <c r="AA513" s="200"/>
      <c r="AB513" s="200"/>
      <c r="AC513" s="169" t="str">
        <f t="shared" si="30"/>
        <v/>
      </c>
    </row>
    <row r="514" spans="2:29" s="170" customFormat="1">
      <c r="B514" s="247"/>
      <c r="C514" s="196" t="s">
        <v>1142</v>
      </c>
      <c r="D514" s="298">
        <v>200</v>
      </c>
      <c r="E514" s="298"/>
      <c r="F514" s="196" t="s">
        <v>3</v>
      </c>
      <c r="G514" s="196" t="s">
        <v>1165</v>
      </c>
      <c r="H514" s="196" t="s">
        <v>1016</v>
      </c>
      <c r="I514" s="196" t="s">
        <v>1017</v>
      </c>
      <c r="J514" s="196" t="s">
        <v>1037</v>
      </c>
      <c r="K514" s="196" t="s">
        <v>991</v>
      </c>
      <c r="L514" s="218"/>
      <c r="M514" s="218"/>
      <c r="N514" s="294"/>
      <c r="O514" s="299"/>
      <c r="P514" s="300" t="s">
        <v>73</v>
      </c>
      <c r="Q514" s="220">
        <v>5</v>
      </c>
      <c r="R514" s="223">
        <v>448</v>
      </c>
      <c r="S514" s="288">
        <v>435</v>
      </c>
      <c r="T514" s="288">
        <v>408</v>
      </c>
      <c r="U514" s="288">
        <v>383</v>
      </c>
      <c r="V514" s="5"/>
      <c r="W514" s="224">
        <f t="shared" si="27"/>
        <v>0</v>
      </c>
      <c r="X514" s="264">
        <f t="shared" si="28"/>
        <v>0</v>
      </c>
      <c r="Y514" s="198" t="s">
        <v>1172</v>
      </c>
      <c r="Z514" s="199"/>
      <c r="AA514" s="200"/>
      <c r="AB514" s="200"/>
      <c r="AC514" s="169" t="str">
        <f t="shared" si="30"/>
        <v/>
      </c>
    </row>
    <row r="515" spans="2:29" s="170" customFormat="1">
      <c r="B515" s="247"/>
      <c r="C515" s="196" t="s">
        <v>1143</v>
      </c>
      <c r="D515" s="298">
        <v>666</v>
      </c>
      <c r="E515" s="298"/>
      <c r="F515" s="196" t="s">
        <v>3</v>
      </c>
      <c r="G515" s="196" t="s">
        <v>1165</v>
      </c>
      <c r="H515" s="196" t="s">
        <v>1016</v>
      </c>
      <c r="I515" s="196" t="s">
        <v>1017</v>
      </c>
      <c r="J515" s="196" t="s">
        <v>1038</v>
      </c>
      <c r="K515" s="196" t="s">
        <v>991</v>
      </c>
      <c r="L515" s="218"/>
      <c r="M515" s="218"/>
      <c r="N515" s="294"/>
      <c r="O515" s="299"/>
      <c r="P515" s="300" t="s">
        <v>73</v>
      </c>
      <c r="Q515" s="220">
        <v>5</v>
      </c>
      <c r="R515" s="223">
        <v>395</v>
      </c>
      <c r="S515" s="288">
        <v>383</v>
      </c>
      <c r="T515" s="288">
        <v>359</v>
      </c>
      <c r="U515" s="288">
        <v>337</v>
      </c>
      <c r="V515" s="5"/>
      <c r="W515" s="224">
        <f t="shared" si="27"/>
        <v>0</v>
      </c>
      <c r="X515" s="264">
        <f t="shared" si="28"/>
        <v>0</v>
      </c>
      <c r="Y515" s="198" t="s">
        <v>1172</v>
      </c>
      <c r="Z515" s="199"/>
      <c r="AA515" s="200"/>
      <c r="AB515" s="200"/>
      <c r="AC515" s="169" t="str">
        <f t="shared" si="30"/>
        <v/>
      </c>
    </row>
    <row r="516" spans="2:29" s="170" customFormat="1">
      <c r="B516" s="247"/>
      <c r="C516" s="196" t="s">
        <v>1144</v>
      </c>
      <c r="D516" s="298">
        <v>700</v>
      </c>
      <c r="E516" s="298"/>
      <c r="F516" s="196" t="s">
        <v>3</v>
      </c>
      <c r="G516" s="196" t="s">
        <v>1165</v>
      </c>
      <c r="H516" s="196" t="s">
        <v>1016</v>
      </c>
      <c r="I516" s="196" t="s">
        <v>1017</v>
      </c>
      <c r="J516" s="196" t="s">
        <v>1038</v>
      </c>
      <c r="K516" s="196" t="s">
        <v>992</v>
      </c>
      <c r="L516" s="218"/>
      <c r="M516" s="218"/>
      <c r="N516" s="294"/>
      <c r="O516" s="299"/>
      <c r="P516" s="300" t="s">
        <v>73</v>
      </c>
      <c r="Q516" s="220">
        <v>5</v>
      </c>
      <c r="R516" s="223">
        <v>537</v>
      </c>
      <c r="S516" s="288">
        <v>520</v>
      </c>
      <c r="T516" s="288">
        <v>488</v>
      </c>
      <c r="U516" s="288">
        <v>459</v>
      </c>
      <c r="V516" s="5"/>
      <c r="W516" s="224">
        <f t="shared" si="27"/>
        <v>0</v>
      </c>
      <c r="X516" s="264">
        <f t="shared" si="28"/>
        <v>0</v>
      </c>
      <c r="Y516" s="198" t="s">
        <v>1172</v>
      </c>
      <c r="Z516" s="199"/>
      <c r="AA516" s="200"/>
      <c r="AB516" s="200"/>
      <c r="AC516" s="169" t="str">
        <f t="shared" si="30"/>
        <v/>
      </c>
    </row>
    <row r="517" spans="2:29" s="170" customFormat="1">
      <c r="B517" s="247"/>
      <c r="C517" s="196" t="s">
        <v>1145</v>
      </c>
      <c r="D517" s="298">
        <v>200</v>
      </c>
      <c r="E517" s="298"/>
      <c r="F517" s="196" t="s">
        <v>3</v>
      </c>
      <c r="G517" s="196" t="s">
        <v>1165</v>
      </c>
      <c r="H517" s="196" t="s">
        <v>1016</v>
      </c>
      <c r="I517" s="196" t="s">
        <v>1017</v>
      </c>
      <c r="J517" s="196" t="s">
        <v>1039</v>
      </c>
      <c r="K517" s="196" t="s">
        <v>991</v>
      </c>
      <c r="L517" s="218"/>
      <c r="M517" s="218"/>
      <c r="N517" s="294"/>
      <c r="O517" s="299"/>
      <c r="P517" s="300" t="s">
        <v>73</v>
      </c>
      <c r="Q517" s="220">
        <v>5</v>
      </c>
      <c r="R517" s="223">
        <v>586</v>
      </c>
      <c r="S517" s="288">
        <v>568</v>
      </c>
      <c r="T517" s="288">
        <v>533</v>
      </c>
      <c r="U517" s="288">
        <v>501</v>
      </c>
      <c r="V517" s="5"/>
      <c r="W517" s="224">
        <f t="shared" si="27"/>
        <v>0</v>
      </c>
      <c r="X517" s="264">
        <f t="shared" si="28"/>
        <v>0</v>
      </c>
      <c r="Y517" s="198" t="s">
        <v>1172</v>
      </c>
      <c r="Z517" s="199"/>
      <c r="AA517" s="200"/>
      <c r="AB517" s="200"/>
      <c r="AC517" s="169" t="str">
        <f t="shared" si="30"/>
        <v/>
      </c>
    </row>
    <row r="518" spans="2:29" s="170" customFormat="1">
      <c r="B518" s="247"/>
      <c r="C518" s="196" t="s">
        <v>1146</v>
      </c>
      <c r="D518" s="298">
        <v>400</v>
      </c>
      <c r="E518" s="298"/>
      <c r="F518" s="196" t="s">
        <v>3</v>
      </c>
      <c r="G518" s="196" t="s">
        <v>1165</v>
      </c>
      <c r="H518" s="196" t="s">
        <v>1016</v>
      </c>
      <c r="I518" s="196" t="s">
        <v>1017</v>
      </c>
      <c r="J518" s="196" t="s">
        <v>1040</v>
      </c>
      <c r="K518" s="196" t="s">
        <v>992</v>
      </c>
      <c r="L518" s="218"/>
      <c r="M518" s="218"/>
      <c r="N518" s="294"/>
      <c r="O518" s="299"/>
      <c r="P518" s="300" t="s">
        <v>73</v>
      </c>
      <c r="Q518" s="220">
        <v>5</v>
      </c>
      <c r="R518" s="223">
        <v>684</v>
      </c>
      <c r="S518" s="288">
        <v>663</v>
      </c>
      <c r="T518" s="288">
        <v>621</v>
      </c>
      <c r="U518" s="288">
        <v>584</v>
      </c>
      <c r="V518" s="5"/>
      <c r="W518" s="224">
        <f t="shared" si="27"/>
        <v>0</v>
      </c>
      <c r="X518" s="264">
        <f t="shared" si="28"/>
        <v>0</v>
      </c>
      <c r="Y518" s="198" t="s">
        <v>1172</v>
      </c>
      <c r="Z518" s="199"/>
      <c r="AA518" s="200"/>
      <c r="AB518" s="200"/>
      <c r="AC518" s="169" t="str">
        <f t="shared" si="30"/>
        <v/>
      </c>
    </row>
    <row r="519" spans="2:29" s="170" customFormat="1">
      <c r="B519" s="247"/>
      <c r="C519" s="196" t="s">
        <v>1147</v>
      </c>
      <c r="D519" s="298">
        <v>240</v>
      </c>
      <c r="E519" s="298"/>
      <c r="F519" s="196" t="s">
        <v>3</v>
      </c>
      <c r="G519" s="196" t="s">
        <v>1165</v>
      </c>
      <c r="H519" s="196" t="s">
        <v>1016</v>
      </c>
      <c r="I519" s="196" t="s">
        <v>1017</v>
      </c>
      <c r="J519" s="196" t="s">
        <v>1041</v>
      </c>
      <c r="K519" s="196" t="s">
        <v>992</v>
      </c>
      <c r="L519" s="218"/>
      <c r="M519" s="218"/>
      <c r="N519" s="294"/>
      <c r="O519" s="299"/>
      <c r="P519" s="300" t="s">
        <v>73</v>
      </c>
      <c r="Q519" s="220">
        <v>5</v>
      </c>
      <c r="R519" s="223">
        <v>1170</v>
      </c>
      <c r="S519" s="288">
        <v>1134</v>
      </c>
      <c r="T519" s="288">
        <v>1063</v>
      </c>
      <c r="U519" s="288">
        <v>999</v>
      </c>
      <c r="V519" s="5"/>
      <c r="W519" s="224">
        <f t="shared" si="27"/>
        <v>0</v>
      </c>
      <c r="X519" s="264">
        <f t="shared" si="28"/>
        <v>0</v>
      </c>
      <c r="Y519" s="198" t="s">
        <v>1172</v>
      </c>
      <c r="Z519" s="199"/>
      <c r="AA519" s="200"/>
      <c r="AB519" s="200"/>
      <c r="AC519" s="169" t="str">
        <f t="shared" si="30"/>
        <v/>
      </c>
    </row>
    <row r="520" spans="2:29" s="170" customFormat="1">
      <c r="B520" s="247"/>
      <c r="C520" s="196" t="s">
        <v>1148</v>
      </c>
      <c r="D520" s="298"/>
      <c r="E520" s="298"/>
      <c r="F520" s="196" t="s">
        <v>3</v>
      </c>
      <c r="G520" s="303" t="s">
        <v>1165</v>
      </c>
      <c r="H520" s="303" t="s">
        <v>1016</v>
      </c>
      <c r="I520" s="303" t="s">
        <v>1017</v>
      </c>
      <c r="J520" s="303" t="s">
        <v>1042</v>
      </c>
      <c r="K520" s="303" t="s">
        <v>991</v>
      </c>
      <c r="L520" s="304"/>
      <c r="M520" s="304"/>
      <c r="N520" s="306"/>
      <c r="O520" s="299"/>
      <c r="P520" s="300" t="s">
        <v>73</v>
      </c>
      <c r="Q520" s="220">
        <v>5</v>
      </c>
      <c r="R520" s="223">
        <v>541</v>
      </c>
      <c r="S520" s="288">
        <v>524</v>
      </c>
      <c r="T520" s="288">
        <v>492</v>
      </c>
      <c r="U520" s="288">
        <v>462</v>
      </c>
      <c r="V520" s="5"/>
      <c r="W520" s="224">
        <f t="shared" si="27"/>
        <v>0</v>
      </c>
      <c r="X520" s="264">
        <f t="shared" si="28"/>
        <v>0</v>
      </c>
      <c r="Y520" s="198" t="s">
        <v>538</v>
      </c>
      <c r="Z520" s="199"/>
      <c r="AA520" s="200"/>
      <c r="AB520" s="200"/>
      <c r="AC520" s="169" t="str">
        <f t="shared" si="30"/>
        <v/>
      </c>
    </row>
    <row r="521" spans="2:29" s="170" customFormat="1">
      <c r="B521" s="247"/>
      <c r="C521" s="196" t="s">
        <v>1149</v>
      </c>
      <c r="D521" s="298">
        <v>200</v>
      </c>
      <c r="E521" s="298"/>
      <c r="F521" s="196" t="s">
        <v>3</v>
      </c>
      <c r="G521" s="196" t="s">
        <v>1165</v>
      </c>
      <c r="H521" s="196" t="s">
        <v>1016</v>
      </c>
      <c r="I521" s="196" t="s">
        <v>1017</v>
      </c>
      <c r="J521" s="196" t="s">
        <v>1043</v>
      </c>
      <c r="K521" s="196" t="s">
        <v>992</v>
      </c>
      <c r="L521" s="218"/>
      <c r="M521" s="218"/>
      <c r="N521" s="294"/>
      <c r="O521" s="299"/>
      <c r="P521" s="300" t="s">
        <v>73</v>
      </c>
      <c r="Q521" s="220">
        <v>5</v>
      </c>
      <c r="R521" s="223">
        <v>646</v>
      </c>
      <c r="S521" s="288">
        <v>626</v>
      </c>
      <c r="T521" s="288">
        <v>587</v>
      </c>
      <c r="U521" s="288">
        <v>552</v>
      </c>
      <c r="V521" s="5"/>
      <c r="W521" s="224">
        <f t="shared" si="27"/>
        <v>0</v>
      </c>
      <c r="X521" s="264">
        <f t="shared" si="28"/>
        <v>0</v>
      </c>
      <c r="Y521" s="198" t="s">
        <v>1172</v>
      </c>
      <c r="Z521" s="199"/>
      <c r="AA521" s="200"/>
      <c r="AB521" s="200"/>
      <c r="AC521" s="169" t="str">
        <f t="shared" si="30"/>
        <v/>
      </c>
    </row>
    <row r="522" spans="2:29" s="170" customFormat="1">
      <c r="B522" s="247"/>
      <c r="C522" s="196" t="s">
        <v>1150</v>
      </c>
      <c r="D522" s="298">
        <v>860</v>
      </c>
      <c r="E522" s="298"/>
      <c r="F522" s="196" t="s">
        <v>3</v>
      </c>
      <c r="G522" s="196" t="s">
        <v>1165</v>
      </c>
      <c r="H522" s="196" t="s">
        <v>1016</v>
      </c>
      <c r="I522" s="196" t="s">
        <v>1017</v>
      </c>
      <c r="J522" s="196" t="s">
        <v>1044</v>
      </c>
      <c r="K522" s="196" t="s">
        <v>991</v>
      </c>
      <c r="L522" s="218"/>
      <c r="M522" s="218"/>
      <c r="N522" s="294"/>
      <c r="O522" s="299"/>
      <c r="P522" s="300" t="s">
        <v>73</v>
      </c>
      <c r="Q522" s="220">
        <v>5</v>
      </c>
      <c r="R522" s="223">
        <v>872</v>
      </c>
      <c r="S522" s="288">
        <v>845</v>
      </c>
      <c r="T522" s="288">
        <v>792</v>
      </c>
      <c r="U522" s="288">
        <v>745</v>
      </c>
      <c r="V522" s="5"/>
      <c r="W522" s="224">
        <f t="shared" si="27"/>
        <v>0</v>
      </c>
      <c r="X522" s="264">
        <f t="shared" si="28"/>
        <v>0</v>
      </c>
      <c r="Y522" s="198" t="s">
        <v>1172</v>
      </c>
      <c r="Z522" s="199"/>
      <c r="AA522" s="200"/>
      <c r="AB522" s="200"/>
      <c r="AC522" s="169" t="str">
        <f t="shared" si="30"/>
        <v/>
      </c>
    </row>
    <row r="523" spans="2:29" s="170" customFormat="1">
      <c r="B523" s="247"/>
      <c r="C523" s="196" t="s">
        <v>1151</v>
      </c>
      <c r="D523" s="298">
        <v>148</v>
      </c>
      <c r="E523" s="298"/>
      <c r="F523" s="196" t="s">
        <v>3</v>
      </c>
      <c r="G523" s="196" t="s">
        <v>1165</v>
      </c>
      <c r="H523" s="196" t="s">
        <v>1016</v>
      </c>
      <c r="I523" s="196" t="s">
        <v>1017</v>
      </c>
      <c r="J523" s="196" t="s">
        <v>1045</v>
      </c>
      <c r="K523" s="196" t="s">
        <v>991</v>
      </c>
      <c r="L523" s="218"/>
      <c r="M523" s="218"/>
      <c r="N523" s="294"/>
      <c r="O523" s="299"/>
      <c r="P523" s="300" t="s">
        <v>73</v>
      </c>
      <c r="Q523" s="220">
        <v>5</v>
      </c>
      <c r="R523" s="223">
        <v>616</v>
      </c>
      <c r="S523" s="288">
        <v>597</v>
      </c>
      <c r="T523" s="288">
        <v>560</v>
      </c>
      <c r="U523" s="288">
        <v>526</v>
      </c>
      <c r="V523" s="5"/>
      <c r="W523" s="224">
        <f t="shared" si="27"/>
        <v>0</v>
      </c>
      <c r="X523" s="264">
        <f t="shared" si="28"/>
        <v>0</v>
      </c>
      <c r="Y523" s="198" t="s">
        <v>1172</v>
      </c>
      <c r="Z523" s="199"/>
      <c r="AA523" s="200"/>
      <c r="AB523" s="200"/>
      <c r="AC523" s="169" t="str">
        <f t="shared" si="30"/>
        <v/>
      </c>
    </row>
    <row r="524" spans="2:29" s="170" customFormat="1">
      <c r="B524" s="247"/>
      <c r="C524" s="196" t="s">
        <v>1152</v>
      </c>
      <c r="D524" s="298">
        <v>360</v>
      </c>
      <c r="E524" s="298"/>
      <c r="F524" s="196" t="s">
        <v>3</v>
      </c>
      <c r="G524" s="196" t="s">
        <v>1165</v>
      </c>
      <c r="H524" s="196" t="s">
        <v>1016</v>
      </c>
      <c r="I524" s="196" t="s">
        <v>1017</v>
      </c>
      <c r="J524" s="196" t="s">
        <v>1045</v>
      </c>
      <c r="K524" s="196" t="s">
        <v>992</v>
      </c>
      <c r="L524" s="218"/>
      <c r="M524" s="218"/>
      <c r="N524" s="294"/>
      <c r="O524" s="299"/>
      <c r="P524" s="300" t="s">
        <v>73</v>
      </c>
      <c r="Q524" s="220">
        <v>5</v>
      </c>
      <c r="R524" s="223">
        <v>894</v>
      </c>
      <c r="S524" s="288">
        <v>867</v>
      </c>
      <c r="T524" s="288">
        <v>813</v>
      </c>
      <c r="U524" s="288">
        <v>764</v>
      </c>
      <c r="V524" s="5"/>
      <c r="W524" s="224">
        <f t="shared" si="27"/>
        <v>0</v>
      </c>
      <c r="X524" s="264">
        <f t="shared" si="28"/>
        <v>0</v>
      </c>
      <c r="Y524" s="198" t="s">
        <v>1172</v>
      </c>
      <c r="Z524" s="199"/>
      <c r="AA524" s="200"/>
      <c r="AB524" s="200"/>
      <c r="AC524" s="169" t="str">
        <f t="shared" si="30"/>
        <v/>
      </c>
    </row>
    <row r="525" spans="2:29" s="170" customFormat="1">
      <c r="B525" s="247"/>
      <c r="C525" s="196" t="s">
        <v>1153</v>
      </c>
      <c r="D525" s="298">
        <v>200</v>
      </c>
      <c r="E525" s="298"/>
      <c r="F525" s="196" t="s">
        <v>3</v>
      </c>
      <c r="G525" s="196" t="s">
        <v>1165</v>
      </c>
      <c r="H525" s="196" t="s">
        <v>1016</v>
      </c>
      <c r="I525" s="196" t="s">
        <v>1017</v>
      </c>
      <c r="J525" s="196" t="s">
        <v>1046</v>
      </c>
      <c r="K525" s="196" t="s">
        <v>992</v>
      </c>
      <c r="L525" s="218"/>
      <c r="M525" s="218"/>
      <c r="N525" s="294"/>
      <c r="O525" s="299"/>
      <c r="P525" s="300" t="s">
        <v>73</v>
      </c>
      <c r="Q525" s="220">
        <v>5</v>
      </c>
      <c r="R525" s="223">
        <v>1462</v>
      </c>
      <c r="S525" s="288">
        <v>1418</v>
      </c>
      <c r="T525" s="288">
        <v>1329</v>
      </c>
      <c r="U525" s="288">
        <v>1249</v>
      </c>
      <c r="V525" s="5"/>
      <c r="W525" s="224">
        <f t="shared" si="27"/>
        <v>0</v>
      </c>
      <c r="X525" s="264">
        <f t="shared" si="28"/>
        <v>0</v>
      </c>
      <c r="Y525" s="198" t="s">
        <v>1172</v>
      </c>
      <c r="Z525" s="199"/>
      <c r="AA525" s="200"/>
      <c r="AB525" s="200"/>
      <c r="AC525" s="169" t="str">
        <f t="shared" si="30"/>
        <v/>
      </c>
    </row>
    <row r="526" spans="2:29" s="170" customFormat="1">
      <c r="B526" s="247"/>
      <c r="C526" s="196" t="s">
        <v>1154</v>
      </c>
      <c r="D526" s="298">
        <v>286</v>
      </c>
      <c r="E526" s="298"/>
      <c r="F526" s="196" t="s">
        <v>3</v>
      </c>
      <c r="G526" s="196" t="s">
        <v>1165</v>
      </c>
      <c r="H526" s="196" t="s">
        <v>1016</v>
      </c>
      <c r="I526" s="196" t="s">
        <v>1017</v>
      </c>
      <c r="J526" s="196" t="s">
        <v>1047</v>
      </c>
      <c r="K526" s="196" t="s">
        <v>991</v>
      </c>
      <c r="L526" s="218"/>
      <c r="M526" s="218"/>
      <c r="N526" s="294"/>
      <c r="O526" s="299"/>
      <c r="P526" s="300" t="s">
        <v>73</v>
      </c>
      <c r="Q526" s="220">
        <v>5</v>
      </c>
      <c r="R526" s="223">
        <v>541</v>
      </c>
      <c r="S526" s="288">
        <v>524</v>
      </c>
      <c r="T526" s="288">
        <v>492</v>
      </c>
      <c r="U526" s="288">
        <v>462</v>
      </c>
      <c r="V526" s="5"/>
      <c r="W526" s="224">
        <f t="shared" si="27"/>
        <v>0</v>
      </c>
      <c r="X526" s="264">
        <f t="shared" si="28"/>
        <v>0</v>
      </c>
      <c r="Y526" s="198" t="s">
        <v>1172</v>
      </c>
      <c r="Z526" s="199"/>
      <c r="AA526" s="200"/>
      <c r="AB526" s="200"/>
      <c r="AC526" s="169" t="str">
        <f t="shared" si="30"/>
        <v/>
      </c>
    </row>
    <row r="527" spans="2:29" s="170" customFormat="1">
      <c r="B527" s="247"/>
      <c r="C527" s="196" t="s">
        <v>1155</v>
      </c>
      <c r="D527" s="298">
        <v>404</v>
      </c>
      <c r="E527" s="298"/>
      <c r="F527" s="196" t="s">
        <v>3</v>
      </c>
      <c r="G527" s="196" t="s">
        <v>1165</v>
      </c>
      <c r="H527" s="196" t="s">
        <v>1016</v>
      </c>
      <c r="I527" s="196" t="s">
        <v>1017</v>
      </c>
      <c r="J527" s="196" t="s">
        <v>1048</v>
      </c>
      <c r="K527" s="196" t="s">
        <v>991</v>
      </c>
      <c r="L527" s="218"/>
      <c r="M527" s="218"/>
      <c r="N527" s="294"/>
      <c r="O527" s="299"/>
      <c r="P527" s="300" t="s">
        <v>73</v>
      </c>
      <c r="Q527" s="220">
        <v>5</v>
      </c>
      <c r="R527" s="223">
        <v>726</v>
      </c>
      <c r="S527" s="288">
        <v>704</v>
      </c>
      <c r="T527" s="288">
        <v>660</v>
      </c>
      <c r="U527" s="288">
        <v>620</v>
      </c>
      <c r="V527" s="5"/>
      <c r="W527" s="224">
        <f t="shared" ref="W527:W535" si="31">R527*V527</f>
        <v>0</v>
      </c>
      <c r="X527" s="264">
        <f t="shared" ref="X527:X535" si="32">IF(S527&lt;&gt;"",IF(AND($W$22&gt;=200000,V527&gt;=20),V527*U527,IF(AND($W$22&gt;=200000,V527&lt;20),V527*T527,IF(AND($W$22&lt;200000,V527&gt;=20),V527*S527,V527*R527))),IF($W$22&gt;=200000,V527*T527,V527*R527))</f>
        <v>0</v>
      </c>
      <c r="Y527" s="198" t="s">
        <v>1172</v>
      </c>
      <c r="Z527" s="199"/>
      <c r="AA527" s="200"/>
      <c r="AB527" s="200"/>
      <c r="AC527" s="169" t="str">
        <f t="shared" ref="AC527:AC535" si="33">IF(V527/Q527=0,"",IF(MOD(V527,Q527)&gt;0,"ОШИБКА!!! неверная кратность на сорт",""))</f>
        <v/>
      </c>
    </row>
    <row r="528" spans="2:29" s="170" customFormat="1">
      <c r="B528" s="247"/>
      <c r="C528" s="196" t="s">
        <v>1156</v>
      </c>
      <c r="D528" s="298">
        <v>2800</v>
      </c>
      <c r="E528" s="298"/>
      <c r="F528" s="196" t="s">
        <v>3</v>
      </c>
      <c r="G528" s="196" t="s">
        <v>1165</v>
      </c>
      <c r="H528" s="196" t="s">
        <v>1016</v>
      </c>
      <c r="I528" s="196" t="s">
        <v>1017</v>
      </c>
      <c r="J528" s="196" t="s">
        <v>1049</v>
      </c>
      <c r="K528" s="196" t="s">
        <v>991</v>
      </c>
      <c r="L528" s="218"/>
      <c r="M528" s="218"/>
      <c r="N528" s="294"/>
      <c r="O528" s="299"/>
      <c r="P528" s="300" t="s">
        <v>73</v>
      </c>
      <c r="Q528" s="220">
        <v>5</v>
      </c>
      <c r="R528" s="223">
        <v>349</v>
      </c>
      <c r="S528" s="288">
        <v>338</v>
      </c>
      <c r="T528" s="288">
        <v>317</v>
      </c>
      <c r="U528" s="288">
        <v>298</v>
      </c>
      <c r="V528" s="5"/>
      <c r="W528" s="224">
        <f t="shared" si="31"/>
        <v>0</v>
      </c>
      <c r="X528" s="264">
        <f t="shared" si="32"/>
        <v>0</v>
      </c>
      <c r="Y528" s="198" t="s">
        <v>1172</v>
      </c>
      <c r="Z528" s="199"/>
      <c r="AA528" s="200"/>
      <c r="AB528" s="200"/>
      <c r="AC528" s="169" t="str">
        <f t="shared" si="33"/>
        <v/>
      </c>
    </row>
    <row r="529" spans="2:29" s="170" customFormat="1">
      <c r="B529" s="247"/>
      <c r="C529" s="196" t="s">
        <v>1157</v>
      </c>
      <c r="D529" s="298">
        <v>200</v>
      </c>
      <c r="E529" s="298"/>
      <c r="F529" s="196" t="s">
        <v>3</v>
      </c>
      <c r="G529" s="196" t="s">
        <v>1165</v>
      </c>
      <c r="H529" s="196" t="s">
        <v>1016</v>
      </c>
      <c r="I529" s="196" t="s">
        <v>1017</v>
      </c>
      <c r="J529" s="196" t="s">
        <v>1050</v>
      </c>
      <c r="K529" s="196" t="s">
        <v>991</v>
      </c>
      <c r="L529" s="218"/>
      <c r="M529" s="218"/>
      <c r="N529" s="294"/>
      <c r="O529" s="299"/>
      <c r="P529" s="300" t="s">
        <v>73</v>
      </c>
      <c r="Q529" s="220">
        <v>5</v>
      </c>
      <c r="R529" s="223">
        <v>396</v>
      </c>
      <c r="S529" s="288">
        <v>384</v>
      </c>
      <c r="T529" s="288">
        <v>360</v>
      </c>
      <c r="U529" s="288">
        <v>339</v>
      </c>
      <c r="V529" s="5"/>
      <c r="W529" s="224">
        <f t="shared" si="31"/>
        <v>0</v>
      </c>
      <c r="X529" s="264">
        <f t="shared" si="32"/>
        <v>0</v>
      </c>
      <c r="Y529" s="198" t="s">
        <v>1172</v>
      </c>
      <c r="Z529" s="199"/>
      <c r="AA529" s="200"/>
      <c r="AB529" s="200"/>
      <c r="AC529" s="169" t="str">
        <f t="shared" si="33"/>
        <v/>
      </c>
    </row>
    <row r="530" spans="2:29" s="170" customFormat="1">
      <c r="B530" s="247"/>
      <c r="C530" s="196" t="s">
        <v>1158</v>
      </c>
      <c r="D530" s="298">
        <v>480</v>
      </c>
      <c r="E530" s="298"/>
      <c r="F530" s="196" t="s">
        <v>3</v>
      </c>
      <c r="G530" s="196" t="s">
        <v>1165</v>
      </c>
      <c r="H530" s="196" t="s">
        <v>1016</v>
      </c>
      <c r="I530" s="196" t="s">
        <v>1017</v>
      </c>
      <c r="J530" s="196" t="s">
        <v>1050</v>
      </c>
      <c r="K530" s="196" t="s">
        <v>992</v>
      </c>
      <c r="L530" s="218"/>
      <c r="M530" s="218"/>
      <c r="N530" s="294"/>
      <c r="O530" s="299"/>
      <c r="P530" s="300" t="s">
        <v>73</v>
      </c>
      <c r="Q530" s="220">
        <v>5</v>
      </c>
      <c r="R530" s="223">
        <v>517</v>
      </c>
      <c r="S530" s="288">
        <v>501</v>
      </c>
      <c r="T530" s="288">
        <v>470</v>
      </c>
      <c r="U530" s="288">
        <v>442</v>
      </c>
      <c r="V530" s="5"/>
      <c r="W530" s="224">
        <f t="shared" si="31"/>
        <v>0</v>
      </c>
      <c r="X530" s="264">
        <f t="shared" si="32"/>
        <v>0</v>
      </c>
      <c r="Y530" s="198" t="s">
        <v>1172</v>
      </c>
      <c r="Z530" s="199"/>
      <c r="AA530" s="200"/>
      <c r="AB530" s="200"/>
      <c r="AC530" s="169" t="str">
        <f t="shared" si="33"/>
        <v/>
      </c>
    </row>
    <row r="531" spans="2:29" s="170" customFormat="1">
      <c r="B531" s="247"/>
      <c r="C531" s="196" t="s">
        <v>1159</v>
      </c>
      <c r="D531" s="298">
        <v>840</v>
      </c>
      <c r="E531" s="298"/>
      <c r="F531" s="196" t="s">
        <v>3</v>
      </c>
      <c r="G531" s="196" t="s">
        <v>1165</v>
      </c>
      <c r="H531" s="196" t="s">
        <v>1016</v>
      </c>
      <c r="I531" s="196" t="s">
        <v>1017</v>
      </c>
      <c r="J531" s="196" t="s">
        <v>1051</v>
      </c>
      <c r="K531" s="196" t="s">
        <v>991</v>
      </c>
      <c r="L531" s="218"/>
      <c r="M531" s="218"/>
      <c r="N531" s="294"/>
      <c r="O531" s="299"/>
      <c r="P531" s="300" t="s">
        <v>73</v>
      </c>
      <c r="Q531" s="220">
        <v>5</v>
      </c>
      <c r="R531" s="223">
        <v>508</v>
      </c>
      <c r="S531" s="288">
        <v>492</v>
      </c>
      <c r="T531" s="288">
        <v>462</v>
      </c>
      <c r="U531" s="288">
        <v>434</v>
      </c>
      <c r="V531" s="5"/>
      <c r="W531" s="224">
        <f t="shared" si="31"/>
        <v>0</v>
      </c>
      <c r="X531" s="264">
        <f t="shared" si="32"/>
        <v>0</v>
      </c>
      <c r="Y531" s="198" t="s">
        <v>1172</v>
      </c>
      <c r="Z531" s="199"/>
      <c r="AA531" s="200"/>
      <c r="AB531" s="200"/>
      <c r="AC531" s="169" t="str">
        <f t="shared" si="33"/>
        <v/>
      </c>
    </row>
    <row r="532" spans="2:29" s="170" customFormat="1">
      <c r="B532" s="247"/>
      <c r="C532" s="196" t="s">
        <v>1160</v>
      </c>
      <c r="D532" s="298">
        <v>320</v>
      </c>
      <c r="E532" s="298"/>
      <c r="F532" s="196" t="s">
        <v>3</v>
      </c>
      <c r="G532" s="196" t="s">
        <v>1165</v>
      </c>
      <c r="H532" s="196" t="s">
        <v>1016</v>
      </c>
      <c r="I532" s="196" t="s">
        <v>1017</v>
      </c>
      <c r="J532" s="196" t="s">
        <v>1052</v>
      </c>
      <c r="K532" s="196" t="s">
        <v>992</v>
      </c>
      <c r="L532" s="218"/>
      <c r="M532" s="218"/>
      <c r="N532" s="294"/>
      <c r="O532" s="299"/>
      <c r="P532" s="300" t="s">
        <v>73</v>
      </c>
      <c r="Q532" s="220">
        <v>5</v>
      </c>
      <c r="R532" s="223">
        <v>698</v>
      </c>
      <c r="S532" s="288">
        <v>677</v>
      </c>
      <c r="T532" s="288">
        <v>635</v>
      </c>
      <c r="U532" s="288">
        <v>597</v>
      </c>
      <c r="V532" s="5"/>
      <c r="W532" s="224">
        <f t="shared" si="31"/>
        <v>0</v>
      </c>
      <c r="X532" s="264">
        <f t="shared" si="32"/>
        <v>0</v>
      </c>
      <c r="Y532" s="198" t="s">
        <v>1172</v>
      </c>
      <c r="Z532" s="199"/>
      <c r="AA532" s="200"/>
      <c r="AB532" s="200"/>
      <c r="AC532" s="169" t="str">
        <f t="shared" si="33"/>
        <v/>
      </c>
    </row>
    <row r="533" spans="2:29" s="170" customFormat="1">
      <c r="B533" s="247"/>
      <c r="C533" s="196" t="s">
        <v>1161</v>
      </c>
      <c r="D533" s="298">
        <v>560</v>
      </c>
      <c r="E533" s="298"/>
      <c r="F533" s="196" t="s">
        <v>3</v>
      </c>
      <c r="G533" s="196" t="s">
        <v>1165</v>
      </c>
      <c r="H533" s="196" t="s">
        <v>1016</v>
      </c>
      <c r="I533" s="196" t="s">
        <v>1017</v>
      </c>
      <c r="J533" s="196" t="s">
        <v>1053</v>
      </c>
      <c r="K533" s="196" t="s">
        <v>991</v>
      </c>
      <c r="L533" s="218"/>
      <c r="M533" s="218"/>
      <c r="N533" s="294"/>
      <c r="O533" s="299"/>
      <c r="P533" s="300" t="s">
        <v>73</v>
      </c>
      <c r="Q533" s="220">
        <v>5</v>
      </c>
      <c r="R533" s="223">
        <v>614</v>
      </c>
      <c r="S533" s="288">
        <v>596</v>
      </c>
      <c r="T533" s="288">
        <v>558</v>
      </c>
      <c r="U533" s="288">
        <v>525</v>
      </c>
      <c r="V533" s="5"/>
      <c r="W533" s="224">
        <f t="shared" si="31"/>
        <v>0</v>
      </c>
      <c r="X533" s="264">
        <f t="shared" si="32"/>
        <v>0</v>
      </c>
      <c r="Y533" s="198" t="s">
        <v>1172</v>
      </c>
      <c r="Z533" s="199"/>
      <c r="AA533" s="200"/>
      <c r="AB533" s="200"/>
      <c r="AC533" s="169" t="str">
        <f t="shared" si="33"/>
        <v/>
      </c>
    </row>
    <row r="534" spans="2:29" s="170" customFormat="1">
      <c r="B534" s="247"/>
      <c r="C534" s="196" t="s">
        <v>1162</v>
      </c>
      <c r="D534" s="298">
        <v>200</v>
      </c>
      <c r="E534" s="298"/>
      <c r="F534" s="196" t="s">
        <v>3</v>
      </c>
      <c r="G534" s="196" t="s">
        <v>1165</v>
      </c>
      <c r="H534" s="196" t="s">
        <v>1016</v>
      </c>
      <c r="I534" s="196" t="s">
        <v>1017</v>
      </c>
      <c r="J534" s="196" t="s">
        <v>1054</v>
      </c>
      <c r="K534" s="196" t="s">
        <v>992</v>
      </c>
      <c r="L534" s="218"/>
      <c r="M534" s="218"/>
      <c r="N534" s="294"/>
      <c r="O534" s="299"/>
      <c r="P534" s="300" t="s">
        <v>73</v>
      </c>
      <c r="Q534" s="220">
        <v>5</v>
      </c>
      <c r="R534" s="223">
        <v>830</v>
      </c>
      <c r="S534" s="288">
        <v>804</v>
      </c>
      <c r="T534" s="288">
        <v>754</v>
      </c>
      <c r="U534" s="288">
        <v>709</v>
      </c>
      <c r="V534" s="5"/>
      <c r="W534" s="224">
        <f t="shared" si="31"/>
        <v>0</v>
      </c>
      <c r="X534" s="264">
        <f t="shared" si="32"/>
        <v>0</v>
      </c>
      <c r="Y534" s="198" t="s">
        <v>1172</v>
      </c>
      <c r="Z534" s="199"/>
      <c r="AA534" s="200"/>
      <c r="AB534" s="200"/>
      <c r="AC534" s="169" t="str">
        <f t="shared" si="33"/>
        <v/>
      </c>
    </row>
    <row r="535" spans="2:29" s="170" customFormat="1">
      <c r="B535" s="247"/>
      <c r="C535" s="196" t="s">
        <v>1163</v>
      </c>
      <c r="D535" s="298">
        <v>580</v>
      </c>
      <c r="E535" s="298"/>
      <c r="F535" s="196" t="s">
        <v>3</v>
      </c>
      <c r="G535" s="196" t="s">
        <v>1165</v>
      </c>
      <c r="H535" s="196" t="s">
        <v>1016</v>
      </c>
      <c r="I535" s="196" t="s">
        <v>1017</v>
      </c>
      <c r="J535" s="196" t="s">
        <v>1055</v>
      </c>
      <c r="K535" s="196" t="s">
        <v>992</v>
      </c>
      <c r="L535" s="218"/>
      <c r="M535" s="218"/>
      <c r="N535" s="294"/>
      <c r="O535" s="299"/>
      <c r="P535" s="300" t="s">
        <v>73</v>
      </c>
      <c r="Q535" s="220">
        <v>5</v>
      </c>
      <c r="R535" s="223">
        <v>1044</v>
      </c>
      <c r="S535" s="288">
        <v>1012</v>
      </c>
      <c r="T535" s="288">
        <v>949</v>
      </c>
      <c r="U535" s="288">
        <v>892</v>
      </c>
      <c r="V535" s="5"/>
      <c r="W535" s="224">
        <f t="shared" si="31"/>
        <v>0</v>
      </c>
      <c r="X535" s="264">
        <f t="shared" si="32"/>
        <v>0</v>
      </c>
      <c r="Y535" s="198" t="s">
        <v>1172</v>
      </c>
      <c r="Z535" s="199"/>
      <c r="AA535" s="200"/>
      <c r="AB535" s="200"/>
      <c r="AC535" s="169" t="str">
        <f t="shared" si="33"/>
        <v/>
      </c>
    </row>
    <row r="536" spans="2:29" ht="18">
      <c r="B536" s="247"/>
      <c r="C536" s="166" t="s">
        <v>72</v>
      </c>
      <c r="D536" s="216"/>
      <c r="E536" s="216"/>
      <c r="F536" s="279"/>
      <c r="G536" s="189" t="s">
        <v>542</v>
      </c>
      <c r="H536" s="190"/>
      <c r="I536" s="189"/>
      <c r="J536" s="189"/>
      <c r="K536" s="201"/>
      <c r="L536" s="202"/>
      <c r="M536" s="202"/>
      <c r="N536" s="201"/>
      <c r="O536" s="189"/>
      <c r="P536" s="191"/>
      <c r="Q536" s="167"/>
      <c r="R536" s="193"/>
      <c r="S536" s="167"/>
      <c r="T536" s="167"/>
      <c r="U536" s="167"/>
      <c r="V536" s="4"/>
      <c r="W536" s="193"/>
      <c r="X536" s="193"/>
      <c r="Y536" s="194"/>
      <c r="Z536" s="194"/>
      <c r="AA536" s="194"/>
      <c r="AB536" s="195"/>
    </row>
    <row r="537" spans="2:29">
      <c r="B537" s="248"/>
      <c r="C537" s="168" t="s">
        <v>546</v>
      </c>
      <c r="D537" s="261"/>
      <c r="E537" s="261"/>
      <c r="F537" s="196" t="s">
        <v>3</v>
      </c>
      <c r="G537" s="196" t="s">
        <v>543</v>
      </c>
      <c r="H537" s="196" t="s">
        <v>545</v>
      </c>
      <c r="I537" s="196"/>
      <c r="J537" s="196"/>
      <c r="K537" s="217" t="s">
        <v>544</v>
      </c>
      <c r="L537" s="218"/>
      <c r="M537" s="218"/>
      <c r="N537" s="218"/>
      <c r="O537" s="219"/>
      <c r="P537" s="197" t="s">
        <v>73</v>
      </c>
      <c r="Q537" s="220">
        <v>1</v>
      </c>
      <c r="R537" s="223">
        <v>20</v>
      </c>
      <c r="S537" s="223">
        <v>20</v>
      </c>
      <c r="T537" s="223">
        <v>18</v>
      </c>
      <c r="U537" s="223">
        <v>17</v>
      </c>
      <c r="V537" s="5"/>
      <c r="W537" s="224">
        <f t="shared" ref="W537:W539" si="34">R537*V537</f>
        <v>0</v>
      </c>
      <c r="X537" s="264">
        <f t="shared" ref="X537:X539" si="35">IF(S537&lt;&gt;"",IF(AND($W$22&gt;=200000,V537&gt;=20),V537*U537,IF(AND($W$22&gt;=200000,V537&lt;20),V537*T537,IF(AND($W$22&lt;200000,V537&gt;=20),V537*S537,V537*R537))),IF($W$22&gt;=200000,V537*T537,V537*R537))</f>
        <v>0</v>
      </c>
      <c r="Y537" s="198"/>
      <c r="Z537" s="199"/>
      <c r="AA537" s="200"/>
      <c r="AB537" s="200"/>
      <c r="AC537" s="169" t="str">
        <f>IF(V537/Q537=0,"",IF(MOD(V537,Q537)&gt;0,"ОШИБКА!!! неверная кратность на сорт",""))</f>
        <v/>
      </c>
    </row>
    <row r="538" spans="2:29">
      <c r="B538" s="248"/>
      <c r="C538" s="168" t="s">
        <v>547</v>
      </c>
      <c r="D538" s="261"/>
      <c r="E538" s="261"/>
      <c r="F538" s="196" t="s">
        <v>3</v>
      </c>
      <c r="G538" s="196" t="s">
        <v>543</v>
      </c>
      <c r="H538" s="196" t="s">
        <v>545</v>
      </c>
      <c r="I538" s="196"/>
      <c r="J538" s="196"/>
      <c r="K538" s="217" t="s">
        <v>548</v>
      </c>
      <c r="L538" s="218"/>
      <c r="M538" s="218"/>
      <c r="N538" s="218"/>
      <c r="O538" s="219"/>
      <c r="P538" s="197" t="s">
        <v>73</v>
      </c>
      <c r="Q538" s="220">
        <v>1</v>
      </c>
      <c r="R538" s="223">
        <v>35</v>
      </c>
      <c r="S538" s="223">
        <v>34</v>
      </c>
      <c r="T538" s="223">
        <v>32</v>
      </c>
      <c r="U538" s="223">
        <v>30</v>
      </c>
      <c r="V538" s="5"/>
      <c r="W538" s="224">
        <f t="shared" si="34"/>
        <v>0</v>
      </c>
      <c r="X538" s="264">
        <f t="shared" si="35"/>
        <v>0</v>
      </c>
      <c r="Y538" s="198"/>
      <c r="Z538" s="199"/>
      <c r="AA538" s="200"/>
      <c r="AB538" s="200"/>
      <c r="AC538" s="169" t="str">
        <f>IF(V538/Q538=0,"",IF(MOD(V538,Q538)&gt;0,"ОШИБКА!!! неверная кратность на сорт",""))</f>
        <v/>
      </c>
    </row>
    <row r="539" spans="2:29">
      <c r="B539" s="248"/>
      <c r="C539" s="168" t="s">
        <v>550</v>
      </c>
      <c r="D539" s="261"/>
      <c r="E539" s="261"/>
      <c r="F539" s="196" t="s">
        <v>3</v>
      </c>
      <c r="G539" s="196" t="s">
        <v>543</v>
      </c>
      <c r="H539" s="196" t="s">
        <v>545</v>
      </c>
      <c r="I539" s="196"/>
      <c r="J539" s="196"/>
      <c r="K539" s="217" t="s">
        <v>549</v>
      </c>
      <c r="L539" s="218"/>
      <c r="M539" s="218"/>
      <c r="N539" s="218"/>
      <c r="O539" s="219"/>
      <c r="P539" s="197" t="s">
        <v>73</v>
      </c>
      <c r="Q539" s="220">
        <v>1</v>
      </c>
      <c r="R539" s="223">
        <v>65</v>
      </c>
      <c r="S539" s="223">
        <v>63</v>
      </c>
      <c r="T539" s="223">
        <v>59</v>
      </c>
      <c r="U539" s="223">
        <v>55</v>
      </c>
      <c r="V539" s="5"/>
      <c r="W539" s="224">
        <f t="shared" si="34"/>
        <v>0</v>
      </c>
      <c r="X539" s="264">
        <f t="shared" si="35"/>
        <v>0</v>
      </c>
      <c r="Y539" s="198"/>
      <c r="Z539" s="199"/>
      <c r="AA539" s="200"/>
      <c r="AB539" s="200"/>
      <c r="AC539" s="169" t="str">
        <f>IF(V539/Q539=0,"",IF(MOD(V539,Q539)&gt;0,"ОШИБКА!!! неверная кратность на сорт",""))</f>
        <v/>
      </c>
    </row>
    <row r="540" spans="2:29">
      <c r="D540" s="214"/>
      <c r="E540" s="214"/>
    </row>
    <row r="541" spans="2:29" ht="19.8">
      <c r="J541" s="280" t="s">
        <v>560</v>
      </c>
    </row>
    <row r="543" spans="2:29" ht="15.6">
      <c r="J543" s="281" t="s">
        <v>561</v>
      </c>
    </row>
    <row r="544" spans="2:29" ht="15.6">
      <c r="J544" s="282" t="s">
        <v>562</v>
      </c>
    </row>
    <row r="545" spans="10:10" ht="15.6">
      <c r="J545" s="282" t="s">
        <v>563</v>
      </c>
    </row>
  </sheetData>
  <autoFilter ref="B23:AC539" xr:uid="{893A02BB-BF00-4322-84B3-00D48ABF4771}"/>
  <mergeCells count="7">
    <mergeCell ref="D22:E22"/>
    <mergeCell ref="S1:T4"/>
    <mergeCell ref="R18:S18"/>
    <mergeCell ref="R19:S19"/>
    <mergeCell ref="K19:O19"/>
    <mergeCell ref="J4:Q4"/>
    <mergeCell ref="J11:Q11"/>
  </mergeCells>
  <phoneticPr fontId="43" type="noConversion"/>
  <conditionalFormatting sqref="C438:C1048576 C1:C436">
    <cfRule type="duplicateValues" dxfId="13" priority="73"/>
  </conditionalFormatting>
  <conditionalFormatting sqref="C25:C102">
    <cfRule type="duplicateValues" dxfId="12" priority="90"/>
  </conditionalFormatting>
  <conditionalFormatting sqref="C103">
    <cfRule type="duplicateValues" dxfId="11" priority="74"/>
  </conditionalFormatting>
  <conditionalFormatting sqref="C104:C349">
    <cfRule type="duplicateValues" dxfId="10" priority="89"/>
  </conditionalFormatting>
  <conditionalFormatting sqref="C350">
    <cfRule type="duplicateValues" dxfId="9" priority="82"/>
  </conditionalFormatting>
  <conditionalFormatting sqref="C351:C436 C438:C461">
    <cfRule type="duplicateValues" dxfId="8" priority="87"/>
  </conditionalFormatting>
  <conditionalFormatting sqref="C437">
    <cfRule type="duplicateValues" dxfId="7" priority="59"/>
    <cfRule type="duplicateValues" dxfId="6" priority="60"/>
  </conditionalFormatting>
  <conditionalFormatting sqref="C462">
    <cfRule type="duplicateValues" dxfId="5" priority="81"/>
  </conditionalFormatting>
  <conditionalFormatting sqref="C463:C535">
    <cfRule type="duplicateValues" dxfId="4" priority="86"/>
  </conditionalFormatting>
  <conditionalFormatting sqref="O21">
    <cfRule type="containsText" dxfId="3" priority="402" operator="containsText" text="нет">
      <formula>NOT(ISERROR(SEARCH("нет",O21)))</formula>
    </cfRule>
    <cfRule type="iconSet" priority="403">
      <iconSet iconSet="3Symbols">
        <cfvo type="percent" val="0"/>
        <cfvo type="percent" val="33"/>
        <cfvo type="percent" val="67"/>
      </iconSet>
    </cfRule>
  </conditionalFormatting>
  <conditionalFormatting sqref="V25:V102 V104:V349 V351:V461 V463:V539">
    <cfRule type="cellIs" dxfId="2" priority="91" operator="between">
      <formula>1</formula>
      <formula>4</formula>
    </cfRule>
  </conditionalFormatting>
  <conditionalFormatting sqref="V536:V539">
    <cfRule type="cellIs" dxfId="1" priority="277" operator="between">
      <formula>1</formula>
      <formula>9</formula>
    </cfRule>
  </conditionalFormatting>
  <conditionalFormatting sqref="C536:C1048576 C1:C24">
    <cfRule type="duplicateValues" dxfId="0" priority="441"/>
  </conditionalFormatting>
  <dataValidations count="1">
    <dataValidation type="list" allowBlank="1" showInputMessage="1" showErrorMessage="1" sqref="O21" xr:uid="{505A7ED7-1746-4286-B96C-0580B02FC49F}">
      <formula1>"да,нет"</formula1>
    </dataValidation>
  </dataValidations>
  <hyperlinks>
    <hyperlink ref="K19" location="'Условия работы'!A1" display="&gt;&gt;&gt; Условия работы &lt;&lt;&lt;" xr:uid="{1F645AD0-249C-4518-B21C-CA287EE08698}"/>
    <hyperlink ref="R21:S21" location="Калькулятор!A1" display="Перейти в калькулятор" xr:uid="{6A23A1A0-FF34-4359-AB4D-D933A9F011FC}"/>
    <hyperlink ref="J541" r:id="rId1" xr:uid="{A0C3FA98-73C3-496B-927B-FEB1F8732FE6}"/>
  </hyperlinks>
  <pageMargins left="0.7" right="0.7" top="0.75" bottom="0.75" header="0.3" footer="0.3"/>
  <pageSetup paperSize="9" orientation="portrait" r:id="rId2"/>
  <ignoredErrors>
    <ignoredError sqref="Q19 X19" unlocked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Условия работы</vt:lpstr>
      <vt:lpstr>Калькулятор</vt:lpstr>
      <vt:lpstr>Предзаказ_осень2026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Титкова Виктория</dc:creator>
  <cp:lastModifiedBy>Admin</cp:lastModifiedBy>
  <dcterms:created xsi:type="dcterms:W3CDTF">2025-10-30T07:16:33Z</dcterms:created>
  <dcterms:modified xsi:type="dcterms:W3CDTF">2026-08-11T13:02:30Z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1987168270</vt:i4>
  </property>
  <property fmtid="{D5CDD505-2E9C-101B-9397-08002B2CF9AE}" pid="3" name="_NewReviewCycle">
    <vt:lpwstr/>
  </property>
  <property fmtid="{D5CDD505-2E9C-101B-9397-08002B2CF9AE}" pid="4" name="_EmailSubject">
    <vt:lpwstr>Прошу проверить</vt:lpwstr>
  </property>
  <property fmtid="{D5CDD505-2E9C-101B-9397-08002B2CF9AE}" pid="5" name="_AuthorEmail">
    <vt:lpwstr>info@sadovaypalitra.ru</vt:lpwstr>
  </property>
  <property fmtid="{D5CDD505-2E9C-101B-9397-08002B2CF9AE}" pid="6" name="_AuthorEmailDisplayName">
    <vt:lpwstr>info@sadovaypalitra.ru</vt:lpwstr>
  </property>
  <property fmtid="{D5CDD505-2E9C-101B-9397-08002B2CF9AE}" pid="7" name="_ReviewingToolsShownOnce">
    <vt:lpwstr/>
  </property>
</Properties>
</file>