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72E830A-4EF8-4759-B4E0-EF768D53F9C2}" xr6:coauthVersionLast="47" xr6:coauthVersionMax="47" xr10:uidLastSave="{00000000-0000-0000-0000-000000000000}"/>
  <bookViews>
    <workbookView xWindow="-108" yWindow="-108" windowWidth="23256" windowHeight="12456" tabRatio="703" activeTab="2" xr2:uid="{5FDE2D6B-DBAE-4C8D-8B65-2F29287D5104}"/>
  </bookViews>
  <sheets>
    <sheet name="Условия работы" sheetId="9" r:id="rId1"/>
    <sheet name="Калькулятор" sheetId="18" r:id="rId2"/>
    <sheet name="Предзаказ_осень2026" sheetId="19" r:id="rId3"/>
  </sheets>
  <externalReferences>
    <externalReference r:id="rId4"/>
    <externalReference r:id="rId5"/>
    <externalReference r:id="rId6"/>
    <externalReference r:id="rId7"/>
  </externalReferences>
  <definedNames>
    <definedName name="_16_неделя_2021" localSheetId="2">#REF!</definedName>
    <definedName name="_16_неделя_2021">#REF!</definedName>
    <definedName name="_xlnm._FilterDatabase" localSheetId="2" hidden="1">Предзаказ_осень2026!$B$23:$AF$291</definedName>
    <definedName name="ALVPRX" localSheetId="2">#REF!</definedName>
    <definedName name="ALVPRX">#REF!</definedName>
    <definedName name="art" localSheetId="2">#REF!</definedName>
    <definedName name="art">#REF!</definedName>
    <definedName name="ast" localSheetId="2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>#REF!</definedName>
    <definedName name="CHUR">#REF!</definedName>
    <definedName name="COMPALV">#REF!</definedName>
    <definedName name="dost">#REF!</definedName>
    <definedName name="Excel_BuiltIn_Print_Area_2">#REF!</definedName>
    <definedName name="Excel_BuiltIn_Print_Area_2_1">#REF!</definedName>
    <definedName name="Excel_BuiltIn_Print_Area_2_1_1">#REF!</definedName>
    <definedName name="fff">#REF!</definedName>
    <definedName name="ffive">#REF!</definedName>
    <definedName name="fin">[1]Лист2!$A$1:$C$339</definedName>
    <definedName name="final">[1]Лист2!$A$2:$B$339</definedName>
    <definedName name="five" localSheetId="2">#REF!</definedName>
    <definedName name="five">#REF!</definedName>
    <definedName name="ger" localSheetId="2">#REF!</definedName>
    <definedName name="ger">#REF!</definedName>
    <definedName name="hg" localSheetId="2">#REF!</definedName>
    <definedName name="hg">#REF!</definedName>
    <definedName name="hgn">#REF!</definedName>
    <definedName name="hoog">#REF!</definedName>
    <definedName name="hug">#REF!</definedName>
    <definedName name="hugeh">#REF!</definedName>
    <definedName name="hugen">#REF!</definedName>
    <definedName name="hugenhgn">#REF!</definedName>
    <definedName name="hugg">#REF!</definedName>
    <definedName name="huggen">#REF!</definedName>
    <definedName name="huggg">#REF!</definedName>
    <definedName name="huhughug">#REF!</definedName>
    <definedName name="HYDNUM">#REF!</definedName>
    <definedName name="klast">#REF!</definedName>
    <definedName name="klient">#REF!</definedName>
    <definedName name="lodold">#REF!</definedName>
    <definedName name="neg">#REF!</definedName>
    <definedName name="negot">#REF!</definedName>
    <definedName name="newheko">'[2]рабочий 2022'!$A$10:$L$1012</definedName>
    <definedName name="newhugen" localSheetId="2">#REF!</definedName>
    <definedName name="newhugen">#REF!</definedName>
    <definedName name="nid" localSheetId="2">#REF!</definedName>
    <definedName name="nid">#REF!</definedName>
    <definedName name="nl" localSheetId="2">#REF!</definedName>
    <definedName name="nl">#REF!</definedName>
    <definedName name="nlkl">#REF!</definedName>
    <definedName name="notready">#REF!</definedName>
    <definedName name="now">#REF!</definedName>
    <definedName name="otkaz">#REF!</definedName>
    <definedName name="PDXCOMP">#REF!</definedName>
    <definedName name="PDXSPR">[3]PDX!#REF!</definedName>
    <definedName name="peon" localSheetId="2">#REF!</definedName>
    <definedName name="peon">#REF!</definedName>
    <definedName name="peon2" localSheetId="2">#REF!</definedName>
    <definedName name="peon2">#REF!</definedName>
    <definedName name="peonn">[4]Лист2!$A$1:$IV$65536</definedName>
    <definedName name="pion" localSheetId="2">#REF!</definedName>
    <definedName name="pion">#REF!</definedName>
    <definedName name="pionn" localSheetId="2">#REF!</definedName>
    <definedName name="pionn">#REF!</definedName>
    <definedName name="pips" localSheetId="2">#REF!</definedName>
    <definedName name="pips">#REF!</definedName>
    <definedName name="piu">#REF!</definedName>
    <definedName name="ppp">#REF!</definedName>
    <definedName name="price">#REF!</definedName>
    <definedName name="prov">#REF!</definedName>
    <definedName name="ROYAL">#REF!</definedName>
    <definedName name="rus">#REF!</definedName>
    <definedName name="saj">#REF!</definedName>
    <definedName name="sajaj">#REF!</definedName>
    <definedName name="sajj">#REF!</definedName>
    <definedName name="sale">#REF!</definedName>
    <definedName name="salemore">#REF!</definedName>
    <definedName name="sk">#REF!</definedName>
    <definedName name="sklad">#REF!</definedName>
    <definedName name="ssaj">#REF!</definedName>
    <definedName name="st">#REF!</definedName>
    <definedName name="stk">#REF!</definedName>
    <definedName name="stock">#REF!</definedName>
    <definedName name="stock_">#REF!</definedName>
    <definedName name="stok">#REF!</definedName>
    <definedName name="stst">#REF!</definedName>
    <definedName name="tab">#REF!</definedName>
    <definedName name="tabhug">#REF!</definedName>
    <definedName name="table">#REF!</definedName>
    <definedName name="table1">#REF!</definedName>
    <definedName name="table101">#REF!</definedName>
    <definedName name="table11">#REF!</definedName>
    <definedName name="tabletab">#REF!</definedName>
    <definedName name="tabt">#REF!</definedName>
    <definedName name="tabtab">#REF!</definedName>
    <definedName name="tabtabt">#REF!</definedName>
    <definedName name="threefive">#REF!</definedName>
    <definedName name="twothree">#REF!</definedName>
    <definedName name="usp">#REF!</definedName>
    <definedName name="артикулы">#REF!</definedName>
    <definedName name="зкщмм">#REF!</definedName>
    <definedName name="Склады" localSheetId="2">#REF!</definedName>
    <definedName name="Склады" localSheetId="0">#REF!</definedName>
    <definedName name="Склады">#REF!</definedName>
    <definedName name="условия" localSheetId="2">#REF!</definedName>
    <definedName name="условия" localSheetId="0">#REF!</definedName>
    <definedName name="условия">#REF!</definedName>
    <definedName name="ыещл">#REF!</definedName>
    <definedName name="ылдфв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8" i="19" l="1"/>
  <c r="AF105" i="19" l="1"/>
  <c r="AF104" i="19"/>
  <c r="AF103" i="19"/>
  <c r="AF102" i="19"/>
  <c r="AF101" i="19"/>
  <c r="AF100" i="19"/>
  <c r="AF99" i="19"/>
  <c r="AF98" i="19"/>
  <c r="AF97" i="19"/>
  <c r="AF96" i="19"/>
  <c r="AF95" i="19"/>
  <c r="AF94" i="19"/>
  <c r="AF93" i="19"/>
  <c r="AF92" i="19"/>
  <c r="AF91" i="19"/>
  <c r="AF90" i="19"/>
  <c r="AF89" i="19"/>
  <c r="AF88" i="19"/>
  <c r="AF87" i="19"/>
  <c r="AF86" i="19"/>
  <c r="AF85" i="19"/>
  <c r="AF84" i="19"/>
  <c r="AF83" i="19"/>
  <c r="AF82" i="19"/>
  <c r="AF81" i="19"/>
  <c r="AF80" i="19"/>
  <c r="AF79" i="19"/>
  <c r="AF78" i="19"/>
  <c r="AF77" i="19"/>
  <c r="AF76" i="19"/>
  <c r="AF75" i="19"/>
  <c r="AF74" i="19"/>
  <c r="AF73" i="19"/>
  <c r="AF72" i="19"/>
  <c r="AF71" i="19"/>
  <c r="AF70" i="19"/>
  <c r="AF69" i="19"/>
  <c r="AF68" i="19"/>
  <c r="AF67" i="19"/>
  <c r="AF66" i="19"/>
  <c r="AF65" i="19"/>
  <c r="AF64" i="19"/>
  <c r="AF63" i="19"/>
  <c r="AF62" i="19"/>
  <c r="AF61" i="19"/>
  <c r="AF60" i="19"/>
  <c r="AF59" i="19"/>
  <c r="AF58" i="19"/>
  <c r="AF57" i="19"/>
  <c r="AF56" i="19"/>
  <c r="AF55" i="19"/>
  <c r="AF54" i="19"/>
  <c r="AF53" i="19"/>
  <c r="AF52" i="19"/>
  <c r="AF51" i="19"/>
  <c r="AF50" i="19"/>
  <c r="AF49" i="19"/>
  <c r="AF48" i="19"/>
  <c r="AF47" i="19"/>
  <c r="AF46" i="19"/>
  <c r="AF45" i="19"/>
  <c r="AF44" i="19"/>
  <c r="AF43" i="19"/>
  <c r="AF42" i="19"/>
  <c r="AF41" i="19"/>
  <c r="AF40" i="19"/>
  <c r="AF39" i="19"/>
  <c r="AF38" i="19"/>
  <c r="AF37" i="19"/>
  <c r="AF36" i="19"/>
  <c r="AF35" i="19"/>
  <c r="AF34" i="19"/>
  <c r="AF33" i="19"/>
  <c r="AF32" i="19"/>
  <c r="AF31" i="19"/>
  <c r="AF30" i="19"/>
  <c r="AF29" i="19"/>
  <c r="AF28" i="19"/>
  <c r="AF27" i="19"/>
  <c r="AF26" i="19"/>
  <c r="AF25" i="19"/>
  <c r="AF141" i="19"/>
  <c r="AF140" i="19"/>
  <c r="AF139" i="19"/>
  <c r="AF138" i="19"/>
  <c r="AF137" i="19"/>
  <c r="AF136" i="19"/>
  <c r="AF135" i="19"/>
  <c r="AF134" i="19"/>
  <c r="AF133" i="19"/>
  <c r="AF132" i="19"/>
  <c r="AF131" i="19"/>
  <c r="AF130" i="19"/>
  <c r="AF129" i="19"/>
  <c r="AF128" i="19"/>
  <c r="AF127" i="19"/>
  <c r="AF126" i="19"/>
  <c r="AF125" i="19"/>
  <c r="AF124" i="19"/>
  <c r="AF123" i="19"/>
  <c r="AF122" i="19"/>
  <c r="AF121" i="19"/>
  <c r="AF120" i="19"/>
  <c r="AF119" i="19"/>
  <c r="AF118" i="19"/>
  <c r="AF117" i="19"/>
  <c r="AF116" i="19"/>
  <c r="AF115" i="19"/>
  <c r="AF114" i="19"/>
  <c r="AF113" i="19"/>
  <c r="AF112" i="19"/>
  <c r="AF111" i="19"/>
  <c r="AF110" i="19"/>
  <c r="AF109" i="19"/>
  <c r="AF108" i="19"/>
  <c r="AF107" i="19"/>
  <c r="AF228" i="19"/>
  <c r="AF227" i="19"/>
  <c r="AF226" i="19"/>
  <c r="AF225" i="19"/>
  <c r="AF224" i="19"/>
  <c r="AF223" i="19"/>
  <c r="AF222" i="19"/>
  <c r="AF221" i="19"/>
  <c r="AF220" i="19"/>
  <c r="AF219" i="19"/>
  <c r="AF218" i="19"/>
  <c r="AF217" i="19"/>
  <c r="AF216" i="19"/>
  <c r="AF215" i="19"/>
  <c r="AF214" i="19"/>
  <c r="AF213" i="19"/>
  <c r="AF212" i="19"/>
  <c r="AF211" i="19"/>
  <c r="AF210" i="19"/>
  <c r="AF209" i="19"/>
  <c r="AF208" i="19"/>
  <c r="AF207" i="19"/>
  <c r="AF206" i="19"/>
  <c r="AF205" i="19"/>
  <c r="AF204" i="19"/>
  <c r="AF203" i="19"/>
  <c r="AF202" i="19"/>
  <c r="AF201" i="19"/>
  <c r="AF200" i="19"/>
  <c r="AF199" i="19"/>
  <c r="AF198" i="19"/>
  <c r="AF197" i="19"/>
  <c r="AF196" i="19"/>
  <c r="AF195" i="19"/>
  <c r="AF194" i="19"/>
  <c r="AF193" i="19"/>
  <c r="AF192" i="19"/>
  <c r="AF191" i="19"/>
  <c r="AF190" i="19"/>
  <c r="AF189" i="19"/>
  <c r="AF188" i="19"/>
  <c r="AF187" i="19"/>
  <c r="AF186" i="19"/>
  <c r="AF185" i="19"/>
  <c r="AF184" i="19"/>
  <c r="AF183" i="19"/>
  <c r="AF182" i="19"/>
  <c r="AF181" i="19"/>
  <c r="AF180" i="19"/>
  <c r="AF179" i="19"/>
  <c r="AF178" i="19"/>
  <c r="AF177" i="19"/>
  <c r="AF176" i="19"/>
  <c r="AF175" i="19"/>
  <c r="AF174" i="19"/>
  <c r="AF173" i="19"/>
  <c r="AF172" i="19"/>
  <c r="AF171" i="19"/>
  <c r="AF170" i="19"/>
  <c r="AF169" i="19"/>
  <c r="AF168" i="19"/>
  <c r="AF167" i="19"/>
  <c r="AF166" i="19"/>
  <c r="AF165" i="19"/>
  <c r="AF164" i="19"/>
  <c r="AF163" i="19"/>
  <c r="AF162" i="19"/>
  <c r="AF161" i="19"/>
  <c r="AF160" i="19"/>
  <c r="AF159" i="19"/>
  <c r="AF158" i="19"/>
  <c r="AF157" i="19"/>
  <c r="AF156" i="19"/>
  <c r="AF155" i="19"/>
  <c r="AF154" i="19"/>
  <c r="AF153" i="19"/>
  <c r="AF152" i="19"/>
  <c r="AF151" i="19"/>
  <c r="AF150" i="19"/>
  <c r="AF149" i="19"/>
  <c r="AF148" i="19"/>
  <c r="AF147" i="19"/>
  <c r="AF146" i="19"/>
  <c r="AF145" i="19"/>
  <c r="AF144" i="19"/>
  <c r="AF143" i="19"/>
  <c r="AF250" i="19"/>
  <c r="AF249" i="19"/>
  <c r="AF248" i="19"/>
  <c r="AF247" i="19"/>
  <c r="AF246" i="19"/>
  <c r="AF245" i="19"/>
  <c r="AF244" i="19"/>
  <c r="AF243" i="19"/>
  <c r="AF242" i="19"/>
  <c r="AF241" i="19"/>
  <c r="AF240" i="19"/>
  <c r="AF239" i="19"/>
  <c r="AF238" i="19"/>
  <c r="AF237" i="19"/>
  <c r="AF236" i="19"/>
  <c r="AF235" i="19"/>
  <c r="AF234" i="19"/>
  <c r="AF233" i="19"/>
  <c r="AF232" i="19"/>
  <c r="AF231" i="19"/>
  <c r="AF230" i="19"/>
  <c r="AF273" i="19"/>
  <c r="AF272" i="19"/>
  <c r="AF271" i="19"/>
  <c r="AF270" i="19"/>
  <c r="AF269" i="19"/>
  <c r="AF268" i="19"/>
  <c r="AF267" i="19"/>
  <c r="AF266" i="19"/>
  <c r="AF265" i="19"/>
  <c r="AF264" i="19"/>
  <c r="AF263" i="19"/>
  <c r="AF262" i="19"/>
  <c r="AF261" i="19"/>
  <c r="AF260" i="19"/>
  <c r="AF259" i="19"/>
  <c r="AF258" i="19"/>
  <c r="AF257" i="19"/>
  <c r="AF256" i="19"/>
  <c r="AF255" i="19"/>
  <c r="AF254" i="19"/>
  <c r="AF253" i="19"/>
  <c r="AF252" i="19"/>
  <c r="AF287" i="19"/>
  <c r="AF286" i="19"/>
  <c r="AF285" i="19"/>
  <c r="AF284" i="19"/>
  <c r="AF283" i="19"/>
  <c r="AF282" i="19"/>
  <c r="AF281" i="19"/>
  <c r="AF280" i="19"/>
  <c r="AF279" i="19"/>
  <c r="AF278" i="19"/>
  <c r="AF277" i="19"/>
  <c r="AF276" i="19"/>
  <c r="AF275" i="19"/>
  <c r="AF290" i="19"/>
  <c r="AF289" i="19"/>
  <c r="AF291" i="19" l="1"/>
  <c r="Z275" i="19"/>
  <c r="Z276" i="19"/>
  <c r="Z277" i="19"/>
  <c r="Z278" i="19"/>
  <c r="Z279" i="19"/>
  <c r="Z280" i="19"/>
  <c r="Z281" i="19"/>
  <c r="Z282" i="19"/>
  <c r="Z283" i="19"/>
  <c r="Z284" i="19"/>
  <c r="Z285" i="19"/>
  <c r="Z286" i="19"/>
  <c r="Z287" i="19"/>
  <c r="Z252" i="19"/>
  <c r="Z253" i="19"/>
  <c r="Z254" i="19"/>
  <c r="Z255" i="19"/>
  <c r="Z256" i="19"/>
  <c r="Z257" i="19"/>
  <c r="Z258" i="19"/>
  <c r="Z259" i="19"/>
  <c r="Z260" i="19"/>
  <c r="Z261" i="19"/>
  <c r="Z262" i="19"/>
  <c r="Z263" i="19"/>
  <c r="Z264" i="19"/>
  <c r="Z265" i="19"/>
  <c r="Z266" i="19"/>
  <c r="Z267" i="19"/>
  <c r="Z268" i="19"/>
  <c r="Z269" i="19"/>
  <c r="Z270" i="19"/>
  <c r="Z271" i="19"/>
  <c r="Z272" i="19"/>
  <c r="Z273" i="19"/>
  <c r="Z230" i="19"/>
  <c r="Z231" i="19"/>
  <c r="Z232" i="19"/>
  <c r="Z233" i="19"/>
  <c r="Z234" i="19"/>
  <c r="Z235" i="19"/>
  <c r="Z236" i="19"/>
  <c r="Z237" i="19"/>
  <c r="Z238" i="19"/>
  <c r="Z239" i="19"/>
  <c r="Z240" i="19"/>
  <c r="Z241" i="19"/>
  <c r="Z242" i="19"/>
  <c r="Z243" i="19"/>
  <c r="Z244" i="19"/>
  <c r="Z245" i="19"/>
  <c r="Z246" i="19"/>
  <c r="Z247" i="19"/>
  <c r="Z248" i="19"/>
  <c r="Z249" i="19"/>
  <c r="Z250" i="19"/>
  <c r="Z143" i="19"/>
  <c r="Z144" i="19"/>
  <c r="Z145" i="19"/>
  <c r="Z146" i="19"/>
  <c r="Z147" i="19"/>
  <c r="Z148" i="19"/>
  <c r="Z149" i="19"/>
  <c r="Z150" i="19"/>
  <c r="Z151" i="19"/>
  <c r="Z152" i="19"/>
  <c r="Z153" i="19"/>
  <c r="Z154" i="19"/>
  <c r="Z155" i="19"/>
  <c r="Z156" i="19"/>
  <c r="Z157" i="19"/>
  <c r="Z158" i="19"/>
  <c r="Z159" i="19"/>
  <c r="Z160" i="19"/>
  <c r="Z161" i="19"/>
  <c r="Z162" i="19"/>
  <c r="Z163" i="19"/>
  <c r="Z164" i="19"/>
  <c r="Z165" i="19"/>
  <c r="Z166" i="19"/>
  <c r="Z167" i="19"/>
  <c r="Z168" i="19"/>
  <c r="Z169" i="19"/>
  <c r="Z170" i="19"/>
  <c r="Z171" i="19"/>
  <c r="Z172" i="19"/>
  <c r="Z173" i="19"/>
  <c r="Z174" i="19"/>
  <c r="Z175" i="19"/>
  <c r="Z176" i="19"/>
  <c r="Z177" i="19"/>
  <c r="Z178" i="19"/>
  <c r="Z179" i="19"/>
  <c r="Z180" i="19"/>
  <c r="Z181" i="19"/>
  <c r="Z182" i="19"/>
  <c r="Z183" i="19"/>
  <c r="Z184" i="19"/>
  <c r="Z185" i="19"/>
  <c r="Z186" i="19"/>
  <c r="Z187" i="19"/>
  <c r="Z188" i="19"/>
  <c r="Z189" i="19"/>
  <c r="Z190" i="19"/>
  <c r="Z191" i="19"/>
  <c r="Z192" i="19"/>
  <c r="Z193" i="19"/>
  <c r="Z194" i="19"/>
  <c r="Z195" i="19"/>
  <c r="Z196" i="19"/>
  <c r="Z197" i="19"/>
  <c r="Z198" i="19"/>
  <c r="Z199" i="19"/>
  <c r="Z200" i="19"/>
  <c r="Z201" i="19"/>
  <c r="Z202" i="19"/>
  <c r="Z203" i="19"/>
  <c r="Z204" i="19"/>
  <c r="Z205" i="19"/>
  <c r="Z206" i="19"/>
  <c r="Z207" i="19"/>
  <c r="Z208" i="19"/>
  <c r="Z209" i="19"/>
  <c r="Z210" i="19"/>
  <c r="Z211" i="19"/>
  <c r="Z212" i="19"/>
  <c r="Z213" i="19"/>
  <c r="Z214" i="19"/>
  <c r="Z215" i="19"/>
  <c r="Z216" i="19"/>
  <c r="Z217" i="19"/>
  <c r="Z218" i="19"/>
  <c r="Z219" i="19"/>
  <c r="Z220" i="19"/>
  <c r="Z221" i="19"/>
  <c r="Z222" i="19"/>
  <c r="Z223" i="19"/>
  <c r="Z224" i="19"/>
  <c r="Z225" i="19"/>
  <c r="Z226" i="19"/>
  <c r="Z227" i="19"/>
  <c r="Z228" i="19"/>
  <c r="Z108" i="19"/>
  <c r="Z109" i="19"/>
  <c r="Z110" i="19"/>
  <c r="Z111" i="19"/>
  <c r="Z112" i="19"/>
  <c r="Z113" i="19"/>
  <c r="Z114" i="19"/>
  <c r="Z115" i="19"/>
  <c r="Z116" i="19"/>
  <c r="Z117" i="19"/>
  <c r="Z118" i="19"/>
  <c r="Z119" i="19"/>
  <c r="Z120" i="19"/>
  <c r="Z121" i="19"/>
  <c r="Z122" i="19"/>
  <c r="Z123" i="19"/>
  <c r="Z124" i="19"/>
  <c r="Z125" i="19"/>
  <c r="Z126" i="19"/>
  <c r="Z127" i="19"/>
  <c r="Z128" i="19"/>
  <c r="Z129" i="19"/>
  <c r="Z130" i="19"/>
  <c r="Z131" i="19"/>
  <c r="Z132" i="19"/>
  <c r="Z133" i="19"/>
  <c r="Z134" i="19"/>
  <c r="Z135" i="19"/>
  <c r="Z136" i="19"/>
  <c r="Z137" i="19"/>
  <c r="Z138" i="19"/>
  <c r="Z139" i="19"/>
  <c r="Z140" i="19"/>
  <c r="Z141" i="19"/>
  <c r="Z107" i="19"/>
  <c r="Z26" i="19"/>
  <c r="Z27" i="19"/>
  <c r="Z28" i="19"/>
  <c r="Z29" i="19"/>
  <c r="Z30" i="19"/>
  <c r="Z31" i="19"/>
  <c r="Z32" i="19"/>
  <c r="Z33" i="19"/>
  <c r="Z34" i="19"/>
  <c r="Z35" i="19"/>
  <c r="Z36" i="19"/>
  <c r="Z37" i="19"/>
  <c r="Z38" i="19"/>
  <c r="Z39" i="19"/>
  <c r="Z40" i="19"/>
  <c r="Z41" i="19"/>
  <c r="Z42" i="19"/>
  <c r="Z43" i="19"/>
  <c r="Z44" i="19"/>
  <c r="Z45" i="19"/>
  <c r="Z46" i="19"/>
  <c r="Z47" i="19"/>
  <c r="Z48" i="19"/>
  <c r="Z49" i="19"/>
  <c r="Z50" i="19"/>
  <c r="Z51" i="19"/>
  <c r="Z52" i="19"/>
  <c r="Z53" i="19"/>
  <c r="Z54" i="19"/>
  <c r="Z55" i="19"/>
  <c r="Z56" i="19"/>
  <c r="Z57" i="19"/>
  <c r="Z58" i="19"/>
  <c r="Z59" i="19"/>
  <c r="Z60" i="19"/>
  <c r="Z61" i="19"/>
  <c r="Z62" i="19"/>
  <c r="Z63" i="19"/>
  <c r="Z64" i="19"/>
  <c r="Z65" i="19"/>
  <c r="Z66" i="19"/>
  <c r="Z67" i="19"/>
  <c r="Z68" i="19"/>
  <c r="Z69" i="19"/>
  <c r="Z70" i="19"/>
  <c r="Z71" i="19"/>
  <c r="Z72" i="19"/>
  <c r="Z73" i="19"/>
  <c r="Z74" i="19"/>
  <c r="Z75" i="19"/>
  <c r="Z76" i="19"/>
  <c r="Z77" i="19"/>
  <c r="Z78" i="19"/>
  <c r="Z79" i="19"/>
  <c r="Z80" i="19"/>
  <c r="Z81" i="19"/>
  <c r="Z82" i="19"/>
  <c r="Z83" i="19"/>
  <c r="Z84" i="19"/>
  <c r="Z85" i="19"/>
  <c r="Z86" i="19"/>
  <c r="Z87" i="19"/>
  <c r="Z88" i="19"/>
  <c r="Z89" i="19"/>
  <c r="Z90" i="19"/>
  <c r="Z91" i="19"/>
  <c r="Z92" i="19"/>
  <c r="Z93" i="19"/>
  <c r="Z94" i="19"/>
  <c r="Z95" i="19"/>
  <c r="Z96" i="19"/>
  <c r="Z97" i="19"/>
  <c r="Z98" i="19"/>
  <c r="Z99" i="19"/>
  <c r="Z100" i="19"/>
  <c r="Z101" i="19"/>
  <c r="Z102" i="19"/>
  <c r="Z103" i="19"/>
  <c r="Z104" i="19"/>
  <c r="Z105" i="19"/>
  <c r="Z25" i="19" l="1"/>
  <c r="Z289" i="19" l="1"/>
  <c r="Z290" i="19"/>
  <c r="Z291" i="19"/>
  <c r="B9" i="18" l="1"/>
  <c r="B2" i="18" l="1"/>
  <c r="K59" i="18" l="1"/>
  <c r="L59" i="18" s="1"/>
  <c r="K60" i="18"/>
  <c r="L60" i="18" s="1"/>
  <c r="K61" i="18"/>
  <c r="L61" i="18" s="1"/>
  <c r="K62" i="18"/>
  <c r="L62" i="18" s="1"/>
  <c r="K63" i="18"/>
  <c r="L63" i="18" s="1"/>
  <c r="K54" i="18"/>
  <c r="L54" i="18" s="1"/>
  <c r="K55" i="18"/>
  <c r="L55" i="18" s="1"/>
  <c r="K56" i="18"/>
  <c r="L56" i="18" s="1"/>
  <c r="K80" i="18"/>
  <c r="L80" i="18" s="1"/>
  <c r="K49" i="18"/>
  <c r="L49" i="18" s="1"/>
  <c r="K50" i="18"/>
  <c r="L50" i="18" s="1"/>
  <c r="K51" i="18"/>
  <c r="L51" i="18" s="1"/>
  <c r="K52" i="18"/>
  <c r="P52" i="18" s="1"/>
  <c r="K53" i="18"/>
  <c r="L53" i="18" s="1"/>
  <c r="K57" i="18"/>
  <c r="L57" i="18" s="1"/>
  <c r="K58" i="18"/>
  <c r="P58" i="18" s="1"/>
  <c r="K64" i="18"/>
  <c r="L64" i="18" s="1"/>
  <c r="K65" i="18"/>
  <c r="L65" i="18" s="1"/>
  <c r="K66" i="18"/>
  <c r="L66" i="18" s="1"/>
  <c r="K67" i="18"/>
  <c r="L67" i="18" s="1"/>
  <c r="K68" i="18"/>
  <c r="L68" i="18" s="1"/>
  <c r="K69" i="18"/>
  <c r="L69" i="18" s="1"/>
  <c r="K70" i="18"/>
  <c r="L70" i="18" s="1"/>
  <c r="K71" i="18"/>
  <c r="L71" i="18" s="1"/>
  <c r="K72" i="18"/>
  <c r="L72" i="18" s="1"/>
  <c r="K73" i="18"/>
  <c r="L73" i="18" s="1"/>
  <c r="K74" i="18"/>
  <c r="L74" i="18" s="1"/>
  <c r="K75" i="18"/>
  <c r="L75" i="18" s="1"/>
  <c r="K76" i="18"/>
  <c r="L76" i="18" s="1"/>
  <c r="K77" i="18"/>
  <c r="L77" i="18" s="1"/>
  <c r="K78" i="18"/>
  <c r="L78" i="18" s="1"/>
  <c r="K79" i="18"/>
  <c r="L79" i="18" s="1"/>
  <c r="K81" i="18"/>
  <c r="L81" i="18" s="1"/>
  <c r="L58" i="18" l="1"/>
  <c r="P64" i="18"/>
  <c r="L52" i="18"/>
  <c r="B6" i="18"/>
  <c r="K82" i="18" l="1"/>
  <c r="R81" i="18"/>
  <c r="N65" i="18"/>
  <c r="N63" i="18"/>
  <c r="N61" i="18"/>
  <c r="N57" i="18"/>
  <c r="N53" i="18"/>
  <c r="N51" i="18"/>
  <c r="K48" i="18"/>
  <c r="K47" i="18"/>
  <c r="K46" i="18"/>
  <c r="K45" i="18"/>
  <c r="K44" i="18"/>
  <c r="K43" i="18"/>
  <c r="L43" i="18" s="1"/>
  <c r="K42" i="18"/>
  <c r="N45" i="18" l="1"/>
  <c r="L45" i="18"/>
  <c r="N46" i="18"/>
  <c r="L46" i="18"/>
  <c r="N47" i="18"/>
  <c r="L47" i="18"/>
  <c r="N44" i="18"/>
  <c r="L44" i="18"/>
  <c r="N48" i="18"/>
  <c r="L48" i="18"/>
  <c r="R82" i="18"/>
  <c r="L82" i="18"/>
  <c r="N74" i="18"/>
  <c r="R74" i="18"/>
  <c r="C19" i="18" l="1"/>
  <c r="N123" i="18"/>
  <c r="C22" i="18"/>
  <c r="Q81" i="18" l="1"/>
  <c r="Q82" i="18"/>
  <c r="P50" i="18"/>
  <c r="L42" i="18"/>
  <c r="M42" i="18"/>
  <c r="Q83" i="18" l="1"/>
  <c r="Q85" i="18" s="1"/>
  <c r="P83" i="18"/>
  <c r="N83" i="18"/>
  <c r="N85" i="18" l="1"/>
  <c r="N86" i="18"/>
  <c r="Q86" i="18"/>
  <c r="P86" i="18"/>
  <c r="P85" i="18"/>
  <c r="M43" i="18"/>
  <c r="M83" i="18" s="1"/>
  <c r="M85" i="18" s="1"/>
  <c r="K83" i="18"/>
  <c r="R85" i="18" l="1"/>
  <c r="B23" i="18" s="1"/>
  <c r="B25" i="18" s="1"/>
  <c r="L83" i="18"/>
  <c r="K123" i="18" s="1"/>
  <c r="M86" i="18"/>
  <c r="R86" i="18" l="1"/>
  <c r="L123" i="18" s="1"/>
  <c r="M123" i="18" s="1"/>
  <c r="O123" i="18" s="1"/>
  <c r="R87" i="18" l="1"/>
  <c r="B24" i="18" s="1"/>
  <c r="B26" i="18" l="1"/>
  <c r="Z22" i="19" l="1"/>
  <c r="AA100" i="19" l="1"/>
  <c r="AA52" i="19"/>
  <c r="AA129" i="19"/>
  <c r="AA190" i="19"/>
  <c r="AA287" i="19"/>
  <c r="AA95" i="19"/>
  <c r="AA67" i="19"/>
  <c r="AA128" i="19"/>
  <c r="AA219" i="19"/>
  <c r="AA203" i="19"/>
  <c r="AA187" i="19"/>
  <c r="AA171" i="19"/>
  <c r="AA155" i="19"/>
  <c r="AA284" i="19"/>
  <c r="AA267" i="19"/>
  <c r="AA250" i="19"/>
  <c r="AA234" i="19"/>
  <c r="AA92" i="19"/>
  <c r="AA68" i="19"/>
  <c r="AA28" i="19"/>
  <c r="AA222" i="19"/>
  <c r="AA166" i="19"/>
  <c r="AA275" i="19"/>
  <c r="AA75" i="19"/>
  <c r="AA27" i="19"/>
  <c r="AA98" i="19"/>
  <c r="AA82" i="19"/>
  <c r="AA66" i="19"/>
  <c r="AA50" i="19"/>
  <c r="AA34" i="19"/>
  <c r="AA135" i="19"/>
  <c r="AA119" i="19"/>
  <c r="AA224" i="19"/>
  <c r="AA208" i="19"/>
  <c r="AA192" i="19"/>
  <c r="AA176" i="19"/>
  <c r="AA160" i="19"/>
  <c r="AA144" i="19"/>
  <c r="AA272" i="19"/>
  <c r="AA256" i="19"/>
  <c r="AA239" i="19"/>
  <c r="AA40" i="19"/>
  <c r="AA226" i="19"/>
  <c r="AA186" i="19"/>
  <c r="AA279" i="19"/>
  <c r="AA237" i="19"/>
  <c r="AA103" i="19"/>
  <c r="AA43" i="19"/>
  <c r="AA112" i="19"/>
  <c r="AA101" i="19"/>
  <c r="AA85" i="19"/>
  <c r="AA69" i="19"/>
  <c r="AA53" i="19"/>
  <c r="AA37" i="19"/>
  <c r="AA138" i="19"/>
  <c r="AA122" i="19"/>
  <c r="AA225" i="19"/>
  <c r="AA209" i="19"/>
  <c r="AA193" i="19"/>
  <c r="AA177" i="19"/>
  <c r="AA161" i="19"/>
  <c r="AA145" i="19"/>
  <c r="AA273" i="19"/>
  <c r="AA257" i="19"/>
  <c r="AA240" i="19"/>
  <c r="AA80" i="19"/>
  <c r="AA48" i="19"/>
  <c r="AA121" i="19"/>
  <c r="AA178" i="19"/>
  <c r="AA270" i="19"/>
  <c r="AA91" i="19"/>
  <c r="AA63" i="19"/>
  <c r="AA108" i="19"/>
  <c r="AA215" i="19"/>
  <c r="AA199" i="19"/>
  <c r="AA183" i="19"/>
  <c r="AA167" i="19"/>
  <c r="AA151" i="19"/>
  <c r="AA280" i="19"/>
  <c r="AA263" i="19"/>
  <c r="AA246" i="19"/>
  <c r="AA230" i="19"/>
  <c r="AA88" i="19"/>
  <c r="AA56" i="19"/>
  <c r="AA133" i="19"/>
  <c r="AA206" i="19"/>
  <c r="AA154" i="19"/>
  <c r="AA258" i="19"/>
  <c r="AA55" i="19"/>
  <c r="AA136" i="19"/>
  <c r="AA94" i="19"/>
  <c r="AA78" i="19"/>
  <c r="AA62" i="19"/>
  <c r="AA46" i="19"/>
  <c r="AA30" i="19"/>
  <c r="AA131" i="19"/>
  <c r="AA115" i="19"/>
  <c r="AA220" i="19"/>
  <c r="AA204" i="19"/>
  <c r="AA188" i="19"/>
  <c r="AA172" i="19"/>
  <c r="AA156" i="19"/>
  <c r="AA285" i="19"/>
  <c r="AA268" i="19"/>
  <c r="AA252" i="19"/>
  <c r="AA235" i="19"/>
  <c r="AA137" i="19"/>
  <c r="AA214" i="19"/>
  <c r="AA170" i="19"/>
  <c r="AA266" i="19"/>
  <c r="AA233" i="19"/>
  <c r="AA87" i="19"/>
  <c r="AA35" i="19"/>
  <c r="AA97" i="19"/>
  <c r="AA81" i="19"/>
  <c r="AA65" i="19"/>
  <c r="AA49" i="19"/>
  <c r="AA33" i="19"/>
  <c r="AA134" i="19"/>
  <c r="AA118" i="19"/>
  <c r="AA221" i="19"/>
  <c r="AA205" i="19"/>
  <c r="AA189" i="19"/>
  <c r="AA173" i="19"/>
  <c r="AA157" i="19"/>
  <c r="AA286" i="19"/>
  <c r="AA269" i="19"/>
  <c r="AA253" i="19"/>
  <c r="AA236" i="19"/>
  <c r="AA76" i="19"/>
  <c r="AA32" i="19"/>
  <c r="AA218" i="19"/>
  <c r="AA174" i="19"/>
  <c r="AA254" i="19"/>
  <c r="AA79" i="19"/>
  <c r="AA39" i="19"/>
  <c r="AA227" i="19"/>
  <c r="AA211" i="19"/>
  <c r="AA195" i="19"/>
  <c r="AA179" i="19"/>
  <c r="AA163" i="19"/>
  <c r="AA147" i="19"/>
  <c r="AA276" i="19"/>
  <c r="AA259" i="19"/>
  <c r="AA242" i="19"/>
  <c r="AA84" i="19"/>
  <c r="AA44" i="19"/>
  <c r="AA125" i="19"/>
  <c r="AA194" i="19"/>
  <c r="AA150" i="19"/>
  <c r="AA245" i="19"/>
  <c r="AA47" i="19"/>
  <c r="AA124" i="19"/>
  <c r="AA90" i="19"/>
  <c r="AA74" i="19"/>
  <c r="AA58" i="19"/>
  <c r="AA42" i="19"/>
  <c r="AA26" i="19"/>
  <c r="AA127" i="19"/>
  <c r="AA111" i="19"/>
  <c r="AA216" i="19"/>
  <c r="AA200" i="19"/>
  <c r="AA184" i="19"/>
  <c r="AA168" i="19"/>
  <c r="AA152" i="19"/>
  <c r="AA281" i="19"/>
  <c r="AA264" i="19"/>
  <c r="AA247" i="19"/>
  <c r="AA231" i="19"/>
  <c r="AA104" i="19"/>
  <c r="AA117" i="19"/>
  <c r="AA210" i="19"/>
  <c r="AA158" i="19"/>
  <c r="AA262" i="19"/>
  <c r="AA59" i="19"/>
  <c r="AA140" i="19"/>
  <c r="AA25" i="19"/>
  <c r="AA93" i="19"/>
  <c r="AA77" i="19"/>
  <c r="AA61" i="19"/>
  <c r="AA45" i="19"/>
  <c r="AA29" i="19"/>
  <c r="AA130" i="19"/>
  <c r="AA114" i="19"/>
  <c r="AA217" i="19"/>
  <c r="AA201" i="19"/>
  <c r="AA185" i="19"/>
  <c r="AA169" i="19"/>
  <c r="AA153" i="19"/>
  <c r="AA282" i="19"/>
  <c r="AA265" i="19"/>
  <c r="AA248" i="19"/>
  <c r="AA232" i="19"/>
  <c r="AA64" i="19"/>
  <c r="AA141" i="19"/>
  <c r="AA202" i="19"/>
  <c r="AA162" i="19"/>
  <c r="AA241" i="19"/>
  <c r="AA99" i="19"/>
  <c r="AA71" i="19"/>
  <c r="AA132" i="19"/>
  <c r="AA223" i="19"/>
  <c r="AA207" i="19"/>
  <c r="AA191" i="19"/>
  <c r="AA175" i="19"/>
  <c r="AA159" i="19"/>
  <c r="AA143" i="19"/>
  <c r="AA271" i="19"/>
  <c r="AA255" i="19"/>
  <c r="AA238" i="19"/>
  <c r="AA96" i="19"/>
  <c r="AA72" i="19"/>
  <c r="AA36" i="19"/>
  <c r="AA113" i="19"/>
  <c r="AA182" i="19"/>
  <c r="AA283" i="19"/>
  <c r="AA83" i="19"/>
  <c r="AA31" i="19"/>
  <c r="AA116" i="19"/>
  <c r="AA102" i="19"/>
  <c r="AA86" i="19"/>
  <c r="AA70" i="19"/>
  <c r="AA54" i="19"/>
  <c r="AA38" i="19"/>
  <c r="AA139" i="19"/>
  <c r="AA123" i="19"/>
  <c r="AA228" i="19"/>
  <c r="AA212" i="19"/>
  <c r="AA196" i="19"/>
  <c r="AA180" i="19"/>
  <c r="AA164" i="19"/>
  <c r="AA148" i="19"/>
  <c r="AA277" i="19"/>
  <c r="AA260" i="19"/>
  <c r="AA243" i="19"/>
  <c r="AA60" i="19"/>
  <c r="AA109" i="19"/>
  <c r="AA198" i="19"/>
  <c r="AA146" i="19"/>
  <c r="AA249" i="19"/>
  <c r="AA51" i="19"/>
  <c r="AA120" i="19"/>
  <c r="AA105" i="19"/>
  <c r="AA89" i="19"/>
  <c r="AA73" i="19"/>
  <c r="AA57" i="19"/>
  <c r="AA41" i="19"/>
  <c r="AA107" i="19"/>
  <c r="AA126" i="19"/>
  <c r="AA110" i="19"/>
  <c r="AA213" i="19"/>
  <c r="AA197" i="19"/>
  <c r="AA181" i="19"/>
  <c r="AA165" i="19"/>
  <c r="AA149" i="19"/>
  <c r="AA278" i="19"/>
  <c r="AA261" i="19"/>
  <c r="AA244" i="19"/>
  <c r="AA291" i="19"/>
  <c r="AA289" i="19"/>
  <c r="AA290" i="19"/>
  <c r="U19" i="19" l="1"/>
  <c r="AA19" i="19" l="1"/>
  <c r="T19" i="19"/>
  <c r="B3" i="18"/>
  <c r="G10" i="18" s="1"/>
  <c r="B11" i="18" s="1"/>
  <c r="B10" i="18" l="1"/>
  <c r="B12" i="18" s="1"/>
  <c r="B29" i="18" s="1"/>
  <c r="G11" i="18"/>
  <c r="G12" i="18" s="1"/>
</calcChain>
</file>

<file path=xl/sharedStrings.xml><?xml version="1.0" encoding="utf-8"?>
<sst xmlns="http://schemas.openxmlformats.org/spreadsheetml/2006/main" count="2663" uniqueCount="870">
  <si>
    <t>Сорт</t>
  </si>
  <si>
    <t>Туя западная</t>
  </si>
  <si>
    <t>Thuja occidentalis</t>
  </si>
  <si>
    <t>C2</t>
  </si>
  <si>
    <t>Можжевельник горизонтальный</t>
  </si>
  <si>
    <t>Juniperus horizontalis</t>
  </si>
  <si>
    <t>Juniperus scopulorum</t>
  </si>
  <si>
    <t>Blue Arrow</t>
  </si>
  <si>
    <t>Danica</t>
  </si>
  <si>
    <t>C1</t>
  </si>
  <si>
    <t>руб</t>
  </si>
  <si>
    <t>Заказ, шт</t>
  </si>
  <si>
    <t>Примечание</t>
  </si>
  <si>
    <t>Ассортимент</t>
  </si>
  <si>
    <t>Особенности</t>
  </si>
  <si>
    <t>Описание</t>
  </si>
  <si>
    <t xml:space="preserve"> </t>
  </si>
  <si>
    <t>C3</t>
  </si>
  <si>
    <t>C5</t>
  </si>
  <si>
    <t>C15</t>
  </si>
  <si>
    <t>P14</t>
  </si>
  <si>
    <t>C10</t>
  </si>
  <si>
    <t>C7,5</t>
  </si>
  <si>
    <t>C25</t>
  </si>
  <si>
    <t>C4</t>
  </si>
  <si>
    <t>C6</t>
  </si>
  <si>
    <t>C12</t>
  </si>
  <si>
    <t>C2,5</t>
  </si>
  <si>
    <t>Nana</t>
  </si>
  <si>
    <t>Limeglow</t>
  </si>
  <si>
    <t>C1,5</t>
  </si>
  <si>
    <t>Можжевельник скальный</t>
  </si>
  <si>
    <t>Juniperus squamata</t>
  </si>
  <si>
    <t>Можжевельник чешуйчатый</t>
  </si>
  <si>
    <t>C4,5</t>
  </si>
  <si>
    <t>Brabant</t>
  </si>
  <si>
    <t>Vaccinium corymbosum</t>
  </si>
  <si>
    <t>Lonicera caerulea</t>
  </si>
  <si>
    <t>Rubus idaeus</t>
  </si>
  <si>
    <t>Малина ремонтантная</t>
  </si>
  <si>
    <t>Berberis thunbergii</t>
  </si>
  <si>
    <t>Барбарис тунберга</t>
  </si>
  <si>
    <t>Atropurpurea</t>
  </si>
  <si>
    <t>Euonymus fortunei</t>
  </si>
  <si>
    <t>Weigela florida</t>
  </si>
  <si>
    <t>Вейгела цветущая</t>
  </si>
  <si>
    <t>Cornus alba</t>
  </si>
  <si>
    <t>Дерен белый</t>
  </si>
  <si>
    <t>Elegantissima</t>
  </si>
  <si>
    <t>Salix purpurea</t>
  </si>
  <si>
    <t>Ива пурпурная</t>
  </si>
  <si>
    <t>Salix integra</t>
  </si>
  <si>
    <t>Ива цельнолистная</t>
  </si>
  <si>
    <t>C18</t>
  </si>
  <si>
    <t>Potentilla fruticosa</t>
  </si>
  <si>
    <t>Лапчатка кустарниковая</t>
  </si>
  <si>
    <t>Physocarpus opulifolius</t>
  </si>
  <si>
    <t>Пузыреплодник калинолистный</t>
  </si>
  <si>
    <t>Dart's Gold</t>
  </si>
  <si>
    <t>Diabolo</t>
  </si>
  <si>
    <t>Luteus</t>
  </si>
  <si>
    <t>Nugget</t>
  </si>
  <si>
    <t>Red Baron</t>
  </si>
  <si>
    <t>Syringa vulgaris</t>
  </si>
  <si>
    <t>Сирень обыкновенная</t>
  </si>
  <si>
    <t>Spiraea japonica</t>
  </si>
  <si>
    <t>Спирея японская</t>
  </si>
  <si>
    <t>Pink Lady</t>
  </si>
  <si>
    <t>Hydrangea arborescens</t>
  </si>
  <si>
    <t>Гортензия древовидная</t>
  </si>
  <si>
    <t>Annabelle</t>
  </si>
  <si>
    <t>Hydrangea paniculata</t>
  </si>
  <si>
    <t>Гортензия метельчатая</t>
  </si>
  <si>
    <t>Cotton Cream</t>
  </si>
  <si>
    <t>Fire Light</t>
  </si>
  <si>
    <t>Little Passion</t>
  </si>
  <si>
    <t>Pinky Promise</t>
  </si>
  <si>
    <t>Polar Bear</t>
  </si>
  <si>
    <t>Sugar Rush</t>
  </si>
  <si>
    <t>Touch of pink</t>
  </si>
  <si>
    <t>C7</t>
  </si>
  <si>
    <t>Лакомка</t>
  </si>
  <si>
    <t>Смородина черная</t>
  </si>
  <si>
    <t>Ribes nigrum</t>
  </si>
  <si>
    <t>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</si>
  <si>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</si>
  <si>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t>с условиями работы ознакомлен</t>
  </si>
  <si>
    <t>Адрес склада: Московская область, Каширский район, дер. Барабаново</t>
  </si>
  <si>
    <t>← Выберите период поставки</t>
  </si>
  <si>
    <t>← Выберите способ оплаты</t>
  </si>
  <si>
    <t>Количество растений</t>
  </si>
  <si>
    <t>Итоговая сумма за растения с КДП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</si>
  <si>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 вам товара.</t>
  </si>
  <si>
    <t>Род, вид на латинском</t>
  </si>
  <si>
    <t>Род, вид на русском</t>
  </si>
  <si>
    <t>Упаковка корневой системы</t>
  </si>
  <si>
    <t>Высота, см</t>
  </si>
  <si>
    <t>Ширина, см</t>
  </si>
  <si>
    <t>Высота штамба, см</t>
  </si>
  <si>
    <t>Страна производитель</t>
  </si>
  <si>
    <t>Подтверждение</t>
  </si>
  <si>
    <t>*</t>
  </si>
  <si>
    <t>RUS</t>
  </si>
  <si>
    <t>✓</t>
  </si>
  <si>
    <t xml:space="preserve"> Для оформления договорных документов:</t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</si>
  <si>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</si>
  <si>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</si>
  <si>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</si>
  <si>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</si>
  <si>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</si>
  <si>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</si>
  <si>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</si>
  <si>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</si>
  <si>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</si>
  <si>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</si>
  <si>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</si>
  <si>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</si>
  <si>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</si>
  <si>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</si>
  <si>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</si>
  <si>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</si>
  <si>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</si>
  <si>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</si>
  <si>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</si>
  <si>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</si>
  <si>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</si>
  <si>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>На протяжения всего периода работы мы будем информировать Вас обо всех изменениях, связанных с исполнением заказа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</si>
  <si>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</si>
  <si>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</si>
  <si>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</si>
  <si>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</si>
  <si>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организации доставки нашими силами, но за Ваш счет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</si>
  <si>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</si>
  <si>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</si>
  <si>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</si>
  <si>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</si>
  <si>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</si>
  <si>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</si>
  <si>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 в г. Москве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</si>
  <si>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</si>
  <si>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</si>
  <si>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</si>
  <si>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</si>
  <si>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</si>
  <si>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</si>
  <si>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</si>
  <si>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</si>
  <si>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</si>
  <si>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</si>
  <si>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</si>
  <si>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</si>
  <si>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</si>
  <si>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</si>
  <si>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</si>
  <si>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</si>
  <si>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</si>
  <si>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</si>
  <si>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</si>
  <si>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</si>
  <si>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Сроки выкопки и выдачи растений могут изменяться в зависимости от погодных условий.</t>
  </si>
  <si>
    <t>Во время выкопки выдача растений осуществляется не раннее 6-12 дней после оплаты заказа.</t>
  </si>
  <si>
    <r>
      <rPr>
        <i/>
        <sz val="12"/>
        <color rgb="FF3A3A3A"/>
        <rFont val="Bahnschrift SemiLight SemiConde"/>
        <family val="2"/>
        <charset val="204"/>
      </rP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</si>
  <si>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r>
      <rPr>
        <i/>
        <sz val="12"/>
        <color rgb="FF3A3A3A"/>
        <rFont val="Bahnschrift SemiLight SemiConde"/>
        <family val="2"/>
        <charset val="204"/>
      </rP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</si>
  <si>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t>Растения</t>
  </si>
  <si>
    <t>Предварительная сумма за растения без КДП</t>
  </si>
  <si>
    <t>Комиссия за ден. переводы (КДП)</t>
  </si>
  <si>
    <t>Сумма КДП на растения</t>
  </si>
  <si>
    <t>← Выберите способ отгрузки растений</t>
  </si>
  <si>
    <t>← Выберите способ доставки</t>
  </si>
  <si>
    <t>Предварительная сумма за доставку без КДП</t>
  </si>
  <si>
    <t>Предварительная сумма за тару без КДП</t>
  </si>
  <si>
    <t>Итоговая сумма за тару с КДП (ориентировочно)</t>
  </si>
  <si>
    <t>Итоговая сумма за доставку с КДП (ориентировочно)</t>
  </si>
  <si>
    <t>C11</t>
  </si>
  <si>
    <t>C2 PA</t>
  </si>
  <si>
    <t>C3 PA</t>
  </si>
  <si>
    <t>C5 PA</t>
  </si>
  <si>
    <t>ИТОГО:</t>
  </si>
  <si>
    <t>P9</t>
  </si>
  <si>
    <t>P13</t>
  </si>
  <si>
    <t>машина</t>
  </si>
  <si>
    <t>газель</t>
  </si>
  <si>
    <t>5-тонник</t>
  </si>
  <si>
    <t>10-тонник</t>
  </si>
  <si>
    <t>фура</t>
  </si>
  <si>
    <t>Holmstrup</t>
  </si>
  <si>
    <t>Sunkist</t>
  </si>
  <si>
    <t>Marjorie</t>
  </si>
  <si>
    <t>Ligularia dendata</t>
  </si>
  <si>
    <t>Бузульник зубчатый</t>
  </si>
  <si>
    <t>Bristol Ruby</t>
  </si>
  <si>
    <t>Angels Blush</t>
  </si>
  <si>
    <t>Baby Lace</t>
  </si>
  <si>
    <t>Bee Happy</t>
  </si>
  <si>
    <t>Bobo</t>
  </si>
  <si>
    <t>Bombshell</t>
  </si>
  <si>
    <t>Bonfire</t>
  </si>
  <si>
    <t>Diamant Rouge</t>
  </si>
  <si>
    <t>Early Sensation</t>
  </si>
  <si>
    <t>Firelight</t>
  </si>
  <si>
    <t>Graffiti</t>
  </si>
  <si>
    <t>Great Star</t>
  </si>
  <si>
    <t>Kyushu</t>
  </si>
  <si>
    <t>Levana</t>
  </si>
  <si>
    <t>Little Spooky</t>
  </si>
  <si>
    <t>Magical Starlight</t>
  </si>
  <si>
    <t>Magical Sweet Summer</t>
  </si>
  <si>
    <t>Matilde</t>
  </si>
  <si>
    <t>Metallica</t>
  </si>
  <si>
    <t>Mojito</t>
  </si>
  <si>
    <t>Pastelgreen</t>
  </si>
  <si>
    <t>Phantom</t>
  </si>
  <si>
    <t>Prim's Red</t>
  </si>
  <si>
    <t>Selection</t>
  </si>
  <si>
    <t>Silver Dollar</t>
  </si>
  <si>
    <t>Skyfall</t>
  </si>
  <si>
    <t>Summer Love</t>
  </si>
  <si>
    <t>Summer snow</t>
  </si>
  <si>
    <t>Tardiva</t>
  </si>
  <si>
    <t>Unique</t>
  </si>
  <si>
    <t>White Lady</t>
  </si>
  <si>
    <t>Wim's Red</t>
  </si>
  <si>
    <t>Dolly</t>
  </si>
  <si>
    <t>Argenteomarginata</t>
  </si>
  <si>
    <t>Kesselringii</t>
  </si>
  <si>
    <t>Sibirica</t>
  </si>
  <si>
    <t>Cornus sanguinea</t>
  </si>
  <si>
    <t>Дерен кроваво-красный</t>
  </si>
  <si>
    <t>Cornus stolonifera</t>
  </si>
  <si>
    <t>Дерен отпрысковый</t>
  </si>
  <si>
    <t>Flaviramea</t>
  </si>
  <si>
    <t>Salix fragilis</t>
  </si>
  <si>
    <t>Ива ломкая шаровидная</t>
  </si>
  <si>
    <t>Salix matsudana</t>
  </si>
  <si>
    <t>Salix rosmarinifolia</t>
  </si>
  <si>
    <t>Ива розмаринолистная</t>
  </si>
  <si>
    <t>Salix schwerinii</t>
  </si>
  <si>
    <t>Ива шверина</t>
  </si>
  <si>
    <t>Viburnum opulus</t>
  </si>
  <si>
    <t>Калина обыкновенная</t>
  </si>
  <si>
    <t>Cotoneaster lucidus</t>
  </si>
  <si>
    <t>Кизильник блестящий</t>
  </si>
  <si>
    <t>Nepeta faassenii</t>
  </si>
  <si>
    <t>Котовник фассена</t>
  </si>
  <si>
    <t>Six Hills Giant</t>
  </si>
  <si>
    <t>Goldfinger</t>
  </si>
  <si>
    <t>Goldstar</t>
  </si>
  <si>
    <t>Little Joker</t>
  </si>
  <si>
    <t>Zdechovice</t>
  </si>
  <si>
    <t>Гулливер</t>
  </si>
  <si>
    <t>Зеленая Дымка</t>
  </si>
  <si>
    <t>Орловская серенада</t>
  </si>
  <si>
    <t>C20</t>
  </si>
  <si>
    <t>Spiraea vanhouttei</t>
  </si>
  <si>
    <t>Спирея Вангутта</t>
  </si>
  <si>
    <t>Spiraea douglasii</t>
  </si>
  <si>
    <t>Спирея Дугласа</t>
  </si>
  <si>
    <t>Spiraea nipponica</t>
  </si>
  <si>
    <t>Спирея ниппонская</t>
  </si>
  <si>
    <t>Halward's Silver</t>
  </si>
  <si>
    <t>Snowmound</t>
  </si>
  <si>
    <t>Golden Princess</t>
  </si>
  <si>
    <t>Goldflame</t>
  </si>
  <si>
    <t>Little Princess</t>
  </si>
  <si>
    <t>Phlox paniculata</t>
  </si>
  <si>
    <t>Флокс метельчатый</t>
  </si>
  <si>
    <t>Hosta</t>
  </si>
  <si>
    <t>Хоста</t>
  </si>
  <si>
    <t>Philadelphus</t>
  </si>
  <si>
    <t>Чубушник</t>
  </si>
  <si>
    <t>Iris sibirica</t>
  </si>
  <si>
    <t>Ирис сибирский</t>
  </si>
  <si>
    <t>Mentha suaveolens</t>
  </si>
  <si>
    <t>Мята душистая</t>
  </si>
  <si>
    <t>Desdemona</t>
  </si>
  <si>
    <t>Forsythia intermedia</t>
  </si>
  <si>
    <t>Форзиция промежуточная</t>
  </si>
  <si>
    <t>P7</t>
  </si>
  <si>
    <t>C7 PA</t>
  </si>
  <si>
    <t>Кольцо 100*120*40</t>
  </si>
  <si>
    <t>Поддон 100*120*20</t>
  </si>
  <si>
    <t>Бокс для выкопки нестандарт (до 140+) до ТК</t>
  </si>
  <si>
    <t>Цена за тару</t>
  </si>
  <si>
    <t>Кол-во растений в заказе, шт</t>
  </si>
  <si>
    <t>Предварительный вес заказа, кг</t>
  </si>
  <si>
    <t>кг</t>
  </si>
  <si>
    <t>по весу</t>
  </si>
  <si>
    <t>вместимость ПМ</t>
  </si>
  <si>
    <t>итоговая машина</t>
  </si>
  <si>
    <t>Вес растения</t>
  </si>
  <si>
    <t>ИТОГО</t>
  </si>
  <si>
    <t>Контейнер/Тара</t>
  </si>
  <si>
    <t>стоимость за КМ</t>
  </si>
  <si>
    <t>км ввёл клиент</t>
  </si>
  <si>
    <t>сумма за доставку</t>
  </si>
  <si>
    <t>Сумма за доставку (предварительно)</t>
  </si>
  <si>
    <t>Сумма за тару (предварительно)</t>
  </si>
  <si>
    <t>Вся следующая часть внизу будет не видна для клиента:</t>
  </si>
  <si>
    <t>по объёму в таре</t>
  </si>
  <si>
    <t>Сумма к оплате (ориентировочно)</t>
  </si>
  <si>
    <t>Стоимость товара иностранного производства, тары, услуги доставки, комиссии за денежный перевод на момент размещения заказа  являются ориентировочными/приблизительными. Конечную стоимость Вашего заказа с деталями дополнительных услуг вы сможете расчитать вместе с нашим менеджером.</t>
  </si>
  <si>
    <t>*Навалом в транспортную компанию НЕ отгружаем!</t>
  </si>
  <si>
    <t>Если Ваш груз упакован в разную тару - Вас ждет индивидуальный расчет упаковки растений.</t>
  </si>
  <si>
    <r>
      <t xml:space="preserve">Ящик деревянный 100*120*100 </t>
    </r>
    <r>
      <rPr>
        <sz val="11"/>
        <color rgb="FFFF0000"/>
        <rFont val="Arial"/>
        <family val="2"/>
        <charset val="204"/>
      </rPr>
      <t>1/2 ПМ</t>
    </r>
  </si>
  <si>
    <t>1500 справочно</t>
  </si>
  <si>
    <t>1000 справочно</t>
  </si>
  <si>
    <t>700 справочно</t>
  </si>
  <si>
    <t>400 справочно</t>
  </si>
  <si>
    <r>
      <rPr>
        <b/>
        <sz val="11"/>
        <color rgb="FFFF0000"/>
        <rFont val="Arial"/>
        <family val="2"/>
        <charset val="204"/>
      </rPr>
      <t>СПРАВОЧНАЯ</t>
    </r>
    <r>
      <rPr>
        <b/>
        <sz val="11"/>
        <rFont val="Arial"/>
        <family val="2"/>
      </rPr>
      <t xml:space="preserve"> вместимость  в тару, шт</t>
    </r>
  </si>
  <si>
    <r>
      <rPr>
        <b/>
        <sz val="11"/>
        <color rgb="FFFF0000"/>
        <rFont val="Arial"/>
        <family val="2"/>
        <charset val="204"/>
      </rPr>
      <t>СПРАВОЧНЫЙ</t>
    </r>
    <r>
      <rPr>
        <b/>
        <sz val="11"/>
        <rFont val="Arial"/>
        <family val="2"/>
      </rPr>
      <t xml:space="preserve"> расчет объёма заказа</t>
    </r>
  </si>
  <si>
    <t>Точный расчет объема - после формирования Вашего заказа.</t>
  </si>
  <si>
    <t>Точный расчет количества и стоимости тары - после формирования Вашего заказа.</t>
  </si>
  <si>
    <t>Ш 2,45 м</t>
  </si>
  <si>
    <t>Д 13,5 м</t>
  </si>
  <si>
    <t>52 бокса</t>
  </si>
  <si>
    <t>Д 6,2 м</t>
  </si>
  <si>
    <t>12 ПМ</t>
  </si>
  <si>
    <t>24 бокса</t>
  </si>
  <si>
    <t>Д 4,10 м</t>
  </si>
  <si>
    <t>26 ПМ</t>
  </si>
  <si>
    <t>Ш 1,90 м</t>
  </si>
  <si>
    <t>4 ПМ</t>
  </si>
  <si>
    <t>БЕЗ КОЛЕЦ</t>
  </si>
  <si>
    <t>С КОЛЬЦАМИ</t>
  </si>
  <si>
    <t>Цены без КДП</t>
  </si>
  <si>
    <t>Итого паллетомест (предварительно)</t>
  </si>
  <si>
    <t>В 2,20 м</t>
  </si>
  <si>
    <t>В 2,3 м</t>
  </si>
  <si>
    <t>В 2,45 м</t>
  </si>
  <si>
    <t>Товарная категория</t>
  </si>
  <si>
    <t>C4,5 PA</t>
  </si>
  <si>
    <t>C6 PA</t>
  </si>
  <si>
    <t>C7,5 PA</t>
  </si>
  <si>
    <t>C10 PA</t>
  </si>
  <si>
    <t>C12 PA</t>
  </si>
  <si>
    <t>C15 PA</t>
  </si>
  <si>
    <t>C18 PA</t>
  </si>
  <si>
    <t>● Заполненную Анкету клиента (шаблон необходимо запросить у Вашего менеджера)</t>
  </si>
  <si>
    <r>
      <rPr>
        <b/>
        <sz val="12"/>
        <color rgb="FFFF0000"/>
        <rFont val="Calibri"/>
        <family val="2"/>
        <charset val="204"/>
        <scheme val="minor"/>
      </rPr>
      <t>*Тара платная</t>
    </r>
    <r>
      <rPr>
        <b/>
        <sz val="12"/>
        <color theme="1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выберете в калькуляторе способ отгрузки Ваших растений: навалом или в тару.</t>
    </r>
  </si>
  <si>
    <r>
      <rPr>
        <b/>
        <sz val="12"/>
        <color rgb="FFFF0000"/>
        <rFont val="Calibri"/>
        <family val="2"/>
        <charset val="204"/>
        <scheme val="minor"/>
      </rPr>
      <t>*Доставка платная</t>
    </r>
    <r>
      <rPr>
        <sz val="12"/>
        <color theme="1"/>
        <rFont val="Calibri"/>
        <family val="2"/>
        <charset val="204"/>
        <scheme val="minor"/>
      </rPr>
      <t xml:space="preserve"> до ближайшего к нашему складу терминала ТК: ПЭК, ЖелДорЭкспедиция, Вера-1.</t>
    </r>
  </si>
  <si>
    <r>
      <rPr>
        <b/>
        <sz val="12"/>
        <color rgb="FFFF0000"/>
        <rFont val="Calibri"/>
        <family val="2"/>
        <charset val="204"/>
        <scheme val="minor"/>
      </rPr>
      <t>*Доставка платная</t>
    </r>
    <r>
      <rPr>
        <sz val="12"/>
        <color theme="1"/>
        <rFont val="Calibri"/>
        <family val="2"/>
        <charset val="204"/>
        <scheme val="minor"/>
      </rPr>
      <t xml:space="preserve"> до Вашего адреса.</t>
    </r>
  </si>
  <si>
    <r>
      <t xml:space="preserve">Доп. услуги </t>
    </r>
    <r>
      <rPr>
        <b/>
        <sz val="13"/>
        <color rgb="FFFF0000"/>
        <rFont val="Calibri"/>
        <family val="2"/>
        <charset val="204"/>
        <scheme val="minor"/>
      </rPr>
      <t>(в разработке)</t>
    </r>
  </si>
  <si>
    <t>ДОРОГОЙ КЛИЕНТ!</t>
  </si>
  <si>
    <t>Для Вашего удобства мы разрабатываем максимально подробный и прозрачный формат расчета вместимости в тару и доставки.</t>
  </si>
  <si>
    <t>Просим Вас отнестись с понимание и участием.</t>
  </si>
  <si>
    <t>Компания Садовая палитра будет Вам благодарна за комментарии и советы по улучшению качества обслуживания!</t>
  </si>
  <si>
    <r>
      <rPr>
        <b/>
        <sz val="12"/>
        <rFont val="Calibri"/>
        <family val="2"/>
        <charset val="204"/>
        <scheme val="minor"/>
      </rPr>
      <t>*Итоговую сумму заказа составляют:</t>
    </r>
    <r>
      <rPr>
        <sz val="12"/>
        <rFont val="Calibri"/>
        <family val="2"/>
        <charset val="204"/>
        <scheme val="minor"/>
      </rPr>
      <t xml:space="preserve"> стоимость растений+стоимость тары+стоимость доставки+комиссия за ден переводы.</t>
    </r>
  </si>
  <si>
    <r>
      <t xml:space="preserve">Ящик  пластиковый 60*40*30 </t>
    </r>
    <r>
      <rPr>
        <sz val="11"/>
        <color rgb="FFFF0000"/>
        <rFont val="Arial"/>
        <family val="2"/>
        <charset val="204"/>
      </rPr>
      <t>40 штук на ПМ</t>
    </r>
  </si>
  <si>
    <t>Кольцо 100*120*40         1 шт на 1ПМ (не ТК, клиенту в фуру)</t>
  </si>
  <si>
    <r>
      <t xml:space="preserve">После внесения аванса для бронирования, </t>
    </r>
    <r>
      <rPr>
        <b/>
        <i/>
        <sz val="11"/>
        <color rgb="FFFF0000"/>
        <rFont val="Bahnschrift SemiLight SemiConde"/>
        <family val="2"/>
        <charset val="204"/>
      </rPr>
      <t>частичный или полный отказ от заказа по Вашей инициативе не возможны</t>
    </r>
    <r>
      <rPr>
        <b/>
        <i/>
        <sz val="11"/>
        <color rgb="FF3A3A3A"/>
        <rFont val="Bahnschrift SemiLight SemiConde"/>
        <family val="2"/>
        <charset val="204"/>
      </rPr>
      <t xml:space="preserve">. </t>
    </r>
  </si>
  <si>
    <t>Не выбрано!</t>
  </si>
  <si>
    <t>Поддон 100*120*12</t>
  </si>
  <si>
    <t>Крышка для Ящика деревянного 100*120*2</t>
  </si>
  <si>
    <r>
      <t xml:space="preserve">Ящик  пластиковый 60*40*22 </t>
    </r>
    <r>
      <rPr>
        <b/>
        <sz val="11"/>
        <color rgb="FFFF0000"/>
        <rFont val="Arial"/>
        <family val="2"/>
        <charset val="204"/>
      </rPr>
      <t>40шт на ПМ</t>
    </r>
  </si>
  <si>
    <r>
      <t xml:space="preserve">Ящик деревянный 100*120*100 </t>
    </r>
    <r>
      <rPr>
        <b/>
        <sz val="11"/>
        <color rgb="FFFF0000"/>
        <rFont val="Arial"/>
        <family val="2"/>
        <charset val="204"/>
      </rPr>
      <t>2шт на ПМ</t>
    </r>
  </si>
  <si>
    <t>Пигмей</t>
  </si>
  <si>
    <t>Минимальный заказ, шт</t>
  </si>
  <si>
    <t>Если в заказе менее 5 ПМ - расчет стоимости доставки индивидуальный.</t>
  </si>
  <si>
    <t>Стандартная стоимость доставки до ТК  3000 рублей за 5 и более ПМ.</t>
  </si>
  <si>
    <t>C16</t>
  </si>
  <si>
    <t>C16 PA</t>
  </si>
  <si>
    <t>C20 PA</t>
  </si>
  <si>
    <t>C25 PA</t>
  </si>
  <si>
    <t>С35</t>
  </si>
  <si>
    <t>С4 PA</t>
  </si>
  <si>
    <r>
      <t xml:space="preserve">Выкопка, WRB, высота растения </t>
    </r>
    <r>
      <rPr>
        <sz val="11"/>
        <color rgb="FFFF0000"/>
        <rFont val="Arial"/>
        <family val="2"/>
        <charset val="204"/>
      </rPr>
      <t>до 140 см</t>
    </r>
  </si>
  <si>
    <r>
      <t xml:space="preserve">Выкопка, WRB, высота растения </t>
    </r>
    <r>
      <rPr>
        <sz val="11"/>
        <color rgb="FFFF0000"/>
        <rFont val="Arial"/>
        <family val="2"/>
        <charset val="204"/>
      </rPr>
      <t>более 140 см</t>
    </r>
  </si>
  <si>
    <t>* Сроки выкопки и выдачи растений могут измениться в зависимости от погодных условий.</t>
  </si>
  <si>
    <t>Indian Summer</t>
  </si>
  <si>
    <t>Little Blossom</t>
  </si>
  <si>
    <t>Samarskya Lydia</t>
  </si>
  <si>
    <t>Little quick fire</t>
  </si>
  <si>
    <t>в ассортименте</t>
  </si>
  <si>
    <t>Lakeside Dragonfly</t>
  </si>
  <si>
    <t>Spiraea cinerea</t>
  </si>
  <si>
    <t>Спирея серая</t>
  </si>
  <si>
    <t>Grefsheim</t>
  </si>
  <si>
    <t>Бинар</t>
  </si>
  <si>
    <t>Нара</t>
  </si>
  <si>
    <t>Селеченская</t>
  </si>
  <si>
    <t>Walkers Low</t>
  </si>
  <si>
    <t>Sherbet Blend</t>
  </si>
  <si>
    <t>Phlox</t>
  </si>
  <si>
    <t>Флокс</t>
  </si>
  <si>
    <t>Tradescantia andersoniana</t>
  </si>
  <si>
    <t>Традесканция Андерсона</t>
  </si>
  <si>
    <t>Tradescantia</t>
  </si>
  <si>
    <t>Традесканция</t>
  </si>
  <si>
    <t>Pink Chablis</t>
  </si>
  <si>
    <t>Innocence</t>
  </si>
  <si>
    <t>Bilberry Ice</t>
  </si>
  <si>
    <t>Bärbel</t>
  </si>
  <si>
    <t>Charlotte</t>
  </si>
  <si>
    <t>Zwanenburg Blue</t>
  </si>
  <si>
    <t>Stephanandra incisa</t>
  </si>
  <si>
    <t>Стефанандра надрезаннолистная</t>
  </si>
  <si>
    <t>Crispa</t>
  </si>
  <si>
    <t>Сумма предварительная</t>
  </si>
  <si>
    <t>Опт (50 тыс. ₽ - 200 тыс. ₽)</t>
  </si>
  <si>
    <t>Крупный опт (≥200 тыс. ₽)</t>
  </si>
  <si>
    <t>Общая сумма заказа в рублях</t>
  </si>
  <si>
    <t>количество растений</t>
  </si>
  <si>
    <t>итоговая сумма за растения</t>
  </si>
  <si>
    <t>Оплата в рублях.</t>
  </si>
  <si>
    <t>шт, количество растений</t>
  </si>
  <si>
    <r>
      <t xml:space="preserve">Подпишитесь на наши каналы в </t>
    </r>
    <r>
      <rPr>
        <b/>
        <sz val="9"/>
        <rFont val="Arial"/>
        <family val="2"/>
        <charset val="204"/>
      </rPr>
      <t>MAX и Telegram</t>
    </r>
    <r>
      <rPr>
        <sz val="9"/>
        <rFont val="Arial"/>
        <family val="2"/>
        <charset val="204"/>
      </rPr>
      <t>, чтобы всегда быть в курсе последних новостей, предложений и акций:</t>
    </r>
  </si>
  <si>
    <t>Аванс для бронирования: 50%, оплата перед отгрузкой 50%</t>
  </si>
  <si>
    <t>Перейти в калькулятор   &lt;&lt;&lt;&lt;&lt;&lt;</t>
  </si>
  <si>
    <t>на р/счет</t>
  </si>
  <si>
    <t>Сопутствующие товары</t>
  </si>
  <si>
    <t>Контейнеры</t>
  </si>
  <si>
    <t>3л. d19см h15см    </t>
  </si>
  <si>
    <t>Контейнер черный  </t>
  </si>
  <si>
    <t xml:space="preserve">46-440-0003 </t>
  </si>
  <si>
    <t xml:space="preserve">46-215-0003 </t>
  </si>
  <si>
    <t>5л.</t>
  </si>
  <si>
    <t>10л. d28см h22,5см    </t>
  </si>
  <si>
    <t xml:space="preserve">46-440-0004 </t>
  </si>
  <si>
    <t>Остатки ОП</t>
  </si>
  <si>
    <r>
      <t xml:space="preserve">заказ &lt;20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</t>
    </r>
  </si>
  <si>
    <r>
      <t xml:space="preserve">заказ ≥20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ОПТ-3%</t>
    </r>
  </si>
  <si>
    <r>
      <t xml:space="preserve">заказ &lt;20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ОПТ-9%</t>
    </r>
  </si>
  <si>
    <r>
      <t xml:space="preserve">заказ ≥20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ОПТ-15%</t>
    </r>
  </si>
  <si>
    <t>Остатки ВБ</t>
  </si>
  <si>
    <r>
      <t xml:space="preserve">Р9 упакованы в пластиковые ящики по 24 штуки на сорт. </t>
    </r>
    <r>
      <rPr>
        <sz val="11"/>
        <color rgb="FFC00000"/>
        <rFont val="Calibri"/>
        <family val="2"/>
        <charset val="204"/>
        <scheme val="minor"/>
      </rPr>
      <t>*Тара платная</t>
    </r>
  </si>
  <si>
    <r>
      <t>* Цены в прайсе указаны при оплате наличными в кассу.</t>
    </r>
    <r>
      <rPr>
        <b/>
        <sz val="10"/>
        <color rgb="FFC00000"/>
        <rFont val="Calibri"/>
        <family val="2"/>
        <charset val="204"/>
        <scheme val="minor"/>
      </rPr>
      <t xml:space="preserve"> При оплате по безналу выберете в калькуляторе способ оплаты на р/счет.</t>
    </r>
  </si>
  <si>
    <t>Минимальный заказ на СОПУТСТВУЮЩИЕ ТОВАРЫ - 10 штук на позицию.</t>
  </si>
  <si>
    <t>При полной оплате заказа до 25 августа 2026 года предоставляется скидка 5%.</t>
  </si>
  <si>
    <t>https://sadovaypalitra.ru/</t>
  </si>
  <si>
    <t>Отдел продаж</t>
  </si>
  <si>
    <t>+7(925) 022-88-21</t>
  </si>
  <si>
    <t>+7(925) 023-18-95</t>
  </si>
  <si>
    <t>Big Ben</t>
  </si>
  <si>
    <t>Fraise Melba</t>
  </si>
  <si>
    <t>Vanille Fraise</t>
  </si>
  <si>
    <t>Butterscotch Fizz</t>
  </si>
  <si>
    <t>Double Standard</t>
  </si>
  <si>
    <t>Night Breeze</t>
  </si>
  <si>
    <t>Ива матсудана</t>
  </si>
  <si>
    <t>Hakuro-nishiki</t>
  </si>
  <si>
    <t>Abbotswood</t>
  </si>
  <si>
    <t>Рябинник рябинолистный</t>
  </si>
  <si>
    <t>Sorbaria sorbifolia</t>
  </si>
  <si>
    <t>Sem</t>
  </si>
  <si>
    <t>Dart's Red</t>
  </si>
  <si>
    <t>АСТ ОКС, Р9</t>
  </si>
  <si>
    <t>Bella Ragazza Blanchetta</t>
  </si>
  <si>
    <t>Candybelle Bubblegum</t>
  </si>
  <si>
    <t>Double Annabelle</t>
  </si>
  <si>
    <t>Гортензия древовидная</t>
  </si>
  <si>
    <t>Magical Pinkerbell</t>
  </si>
  <si>
    <t>Pink Pincushion</t>
  </si>
  <si>
    <t>Ruby Annabelle</t>
  </si>
  <si>
    <t>White Ball</t>
  </si>
  <si>
    <t>BG</t>
  </si>
  <si>
    <t>BJ</t>
  </si>
  <si>
    <t>Brussels Lace</t>
  </si>
  <si>
    <t>BS</t>
  </si>
  <si>
    <t>Candy Love</t>
  </si>
  <si>
    <t>Colorful cocktail</t>
  </si>
  <si>
    <t>Diamantino</t>
  </si>
  <si>
    <t>Goliath</t>
  </si>
  <si>
    <t>Great Star Le Vasterival</t>
  </si>
  <si>
    <t>Hercules</t>
  </si>
  <si>
    <t>Limelight</t>
  </si>
  <si>
    <t>Little Apple</t>
  </si>
  <si>
    <t>Little Lime</t>
  </si>
  <si>
    <t>Magical Candle</t>
  </si>
  <si>
    <t>Magical Kilimanjaro</t>
  </si>
  <si>
    <t>Magical Mont Blanc</t>
  </si>
  <si>
    <t>Magical Moonlight</t>
  </si>
  <si>
    <t>Panatella</t>
  </si>
  <si>
    <t>Pandora</t>
  </si>
  <si>
    <t>Panflora</t>
  </si>
  <si>
    <t>Petite Star</t>
  </si>
  <si>
    <t>Pink and Rose</t>
  </si>
  <si>
    <t>Raspberry Pink</t>
  </si>
  <si>
    <t>Romantic Ace/Perle de Festival</t>
  </si>
  <si>
    <t>Royal Flower</t>
  </si>
  <si>
    <t>46-38-1597</t>
  </si>
  <si>
    <t>46-38-13275</t>
  </si>
  <si>
    <t>46-38-8845</t>
  </si>
  <si>
    <t>46-38-13277</t>
  </si>
  <si>
    <t>46-38-11151</t>
  </si>
  <si>
    <t>46-38-13279</t>
  </si>
  <si>
    <t>46-38-11150</t>
  </si>
  <si>
    <t>46-38-14749</t>
  </si>
  <si>
    <t>46-38-15168</t>
  </si>
  <si>
    <t>46-38-6698</t>
  </si>
  <si>
    <t>46-38-13281</t>
  </si>
  <si>
    <t>46-38-15993</t>
  </si>
  <si>
    <t>46-38-13282</t>
  </si>
  <si>
    <t>46-38-15169</t>
  </si>
  <si>
    <t>46-38-13283</t>
  </si>
  <si>
    <t>46-38-5094</t>
  </si>
  <si>
    <t>46-38-15515</t>
  </si>
  <si>
    <t>46-38-9759</t>
  </si>
  <si>
    <t>46-38-15994</t>
  </si>
  <si>
    <t>46-38-16340</t>
  </si>
  <si>
    <t>46-38-11432</t>
  </si>
  <si>
    <t>46-38-9128</t>
  </si>
  <si>
    <t>46-38-6699</t>
  </si>
  <si>
    <t>46-38-6700</t>
  </si>
  <si>
    <t>46-38-9757</t>
  </si>
  <si>
    <t>46-38-5095</t>
  </si>
  <si>
    <t>46-38-13272</t>
  </si>
  <si>
    <t>46-38-8847</t>
  </si>
  <si>
    <t>46-38-9758</t>
  </si>
  <si>
    <t>46-38-11136</t>
  </si>
  <si>
    <t>46-38-16342</t>
  </si>
  <si>
    <t>46-38-15165</t>
  </si>
  <si>
    <t>46-38-9736</t>
  </si>
  <si>
    <t>46-38-14750</t>
  </si>
  <si>
    <t>46-38-2334</t>
  </si>
  <si>
    <t>46-38-5093</t>
  </si>
  <si>
    <t>46-38-1598</t>
  </si>
  <si>
    <t>46-38-16331</t>
  </si>
  <si>
    <t>46-38-6701</t>
  </si>
  <si>
    <t>46-38-5092</t>
  </si>
  <si>
    <t>46-38-6702</t>
  </si>
  <si>
    <t>46-38-15164</t>
  </si>
  <si>
    <t>46-38-13285</t>
  </si>
  <si>
    <t>46-38-8250</t>
  </si>
  <si>
    <t>46-38-13286</t>
  </si>
  <si>
    <t>46-38-14752</t>
  </si>
  <si>
    <t>46-38-13288</t>
  </si>
  <si>
    <t>46-38-13289</t>
  </si>
  <si>
    <t>46-38-8251</t>
  </si>
  <si>
    <t>46-38-13290</t>
  </si>
  <si>
    <t>46-38-15516</t>
  </si>
  <si>
    <t>46-38-9737</t>
  </si>
  <si>
    <t>46-38-14753</t>
  </si>
  <si>
    <t>46-38-16341</t>
  </si>
  <si>
    <t>46-38-14755</t>
  </si>
  <si>
    <t>46-38-8848</t>
  </si>
  <si>
    <t>46-38-13292</t>
  </si>
  <si>
    <t>46-38-2150</t>
  </si>
  <si>
    <t>46-38-11433</t>
  </si>
  <si>
    <t>46-38-1937</t>
  </si>
  <si>
    <t>46-38-6703</t>
  </si>
  <si>
    <t>46-38-5188</t>
  </si>
  <si>
    <t>46-38-13293</t>
  </si>
  <si>
    <t>46-38-14757</t>
  </si>
  <si>
    <t>46-38-13291</t>
  </si>
  <si>
    <t>46-38-11934</t>
  </si>
  <si>
    <t>46-38-11866</t>
  </si>
  <si>
    <t>46-38-15167</t>
  </si>
  <si>
    <t>46-38-2151</t>
  </si>
  <si>
    <t>46-38-9738</t>
  </si>
  <si>
    <t>46-38-6706</t>
  </si>
  <si>
    <t>46-38-6707</t>
  </si>
  <si>
    <t>46-38-6708</t>
  </si>
  <si>
    <t>46-38-6227</t>
  </si>
  <si>
    <t>46-38-6709</t>
  </si>
  <si>
    <t>46-38-5096</t>
  </si>
  <si>
    <t>46-38-1802</t>
  </si>
  <si>
    <t>46-38-1802/1</t>
  </si>
  <si>
    <t>46-38-8163</t>
  </si>
  <si>
    <t>46-38-5187</t>
  </si>
  <si>
    <t>46-38-15056</t>
  </si>
  <si>
    <t>Земляника садовая</t>
  </si>
  <si>
    <t>Fragaria/Pineberry ananassa</t>
  </si>
  <si>
    <t>Albion</t>
  </si>
  <si>
    <t>Ananas</t>
  </si>
  <si>
    <t>Candiss</t>
  </si>
  <si>
    <t>Dely</t>
  </si>
  <si>
    <t>Elsanta</t>
  </si>
  <si>
    <t>Elvira</t>
  </si>
  <si>
    <t>Figaro</t>
  </si>
  <si>
    <t>Fragolaurea</t>
  </si>
  <si>
    <t>Honeoye</t>
  </si>
  <si>
    <t>Korona middle</t>
  </si>
  <si>
    <t>Lambada early</t>
  </si>
  <si>
    <t>Limalexia</t>
  </si>
  <si>
    <t>Lycia</t>
  </si>
  <si>
    <t>Mara des Bois</t>
  </si>
  <si>
    <t>Salsa</t>
  </si>
  <si>
    <t>San Andreas</t>
  </si>
  <si>
    <t>Selva</t>
  </si>
  <si>
    <t>Senga S.</t>
  </si>
  <si>
    <t>Sibilla</t>
  </si>
  <si>
    <t>Vima Tarda</t>
  </si>
  <si>
    <t>Берегиня</t>
  </si>
  <si>
    <t>Боровицкая</t>
  </si>
  <si>
    <t>Витязь</t>
  </si>
  <si>
    <t>Гармония</t>
  </si>
  <si>
    <t>Зефир</t>
  </si>
  <si>
    <t>Королева Елизавета II</t>
  </si>
  <si>
    <t>Мея</t>
  </si>
  <si>
    <t>Наше Подмосковье</t>
  </si>
  <si>
    <t>Фейерверк</t>
  </si>
  <si>
    <t>Фестивальная ромашка</t>
  </si>
  <si>
    <t>Царица</t>
  </si>
  <si>
    <t>Черри Берри</t>
  </si>
  <si>
    <t>Юния Смайдс</t>
  </si>
  <si>
    <t>46-38-4969</t>
  </si>
  <si>
    <t>46-38-11234</t>
  </si>
  <si>
    <t>46-38-7945</t>
  </si>
  <si>
    <t>46-38-4995</t>
  </si>
  <si>
    <t>46-38-9432</t>
  </si>
  <si>
    <t>46-38-4087</t>
  </si>
  <si>
    <t>46-38-4978</t>
  </si>
  <si>
    <t>46-38-6474</t>
  </si>
  <si>
    <t>46-38-12474/1</t>
  </si>
  <si>
    <t>46-38-4091</t>
  </si>
  <si>
    <t>46-38-4981</t>
  </si>
  <si>
    <t>46-38-4982</t>
  </si>
  <si>
    <t>46-38-9426</t>
  </si>
  <si>
    <t>46-38-9434/1</t>
  </si>
  <si>
    <t>46-38-6477</t>
  </si>
  <si>
    <t>46-38-4988</t>
  </si>
  <si>
    <t>46-38-4997</t>
  </si>
  <si>
    <t>46-38-8466</t>
  </si>
  <si>
    <t>46-38-4098/1</t>
  </si>
  <si>
    <t>46-38-10143</t>
  </si>
  <si>
    <t>46-38-7950</t>
  </si>
  <si>
    <t>46-38-15559</t>
  </si>
  <si>
    <t>46-38-15560</t>
  </si>
  <si>
    <t>46-38-14397</t>
  </si>
  <si>
    <t>46-38-16323</t>
  </si>
  <si>
    <t>46-38-15561</t>
  </si>
  <si>
    <t>46-38-10224</t>
  </si>
  <si>
    <t>46-38-15562</t>
  </si>
  <si>
    <t>46-38-15563</t>
  </si>
  <si>
    <t>46-38-14512</t>
  </si>
  <si>
    <t>46-38-15564</t>
  </si>
  <si>
    <t>46-38-14386</t>
  </si>
  <si>
    <t>46-38-14379</t>
  </si>
  <si>
    <t>46-38-15565</t>
  </si>
  <si>
    <t>46-38-15566</t>
  </si>
  <si>
    <t>Р9_Лиственные кустарники</t>
  </si>
  <si>
    <t>Р9_Земляника</t>
  </si>
  <si>
    <t>Р9_Гортензии</t>
  </si>
  <si>
    <t>Dart's Red Lady</t>
  </si>
  <si>
    <t>Erecta</t>
  </si>
  <si>
    <t>Golden Ring</t>
  </si>
  <si>
    <t>Red Pillar</t>
  </si>
  <si>
    <t>Black and White</t>
  </si>
  <si>
    <t>Red Prince</t>
  </si>
  <si>
    <t>Annys Winter Orange</t>
  </si>
  <si>
    <t>Boule de Nelge</t>
  </si>
  <si>
    <t>Orange Star</t>
  </si>
  <si>
    <t>Pink Beauty</t>
  </si>
  <si>
    <t>Snowflake</t>
  </si>
  <si>
    <t>Summer Wine</t>
  </si>
  <si>
    <t>Adelina</t>
  </si>
  <si>
    <t>Aucubaefolia</t>
  </si>
  <si>
    <t>Bogdan Khmelnitsky</t>
  </si>
  <si>
    <t>Den Pobedy</t>
  </si>
  <si>
    <t>Dresden China</t>
  </si>
  <si>
    <t>Flora</t>
  </si>
  <si>
    <t>Jeanne d'Arc</t>
  </si>
  <si>
    <t>Marechal Lannes</t>
  </si>
  <si>
    <t>Marshal Biruzov</t>
  </si>
  <si>
    <t>Marshal Malinovsky</t>
  </si>
  <si>
    <t>Marshal Sokolovsky</t>
  </si>
  <si>
    <t>Maximowicz</t>
  </si>
  <si>
    <t>Mazais Princis</t>
  </si>
  <si>
    <t>Monique Lemoine</t>
  </si>
  <si>
    <t>Montaigne</t>
  </si>
  <si>
    <t>Nadezhda</t>
  </si>
  <si>
    <t>Olimpiada Kolesnikova</t>
  </si>
  <si>
    <t>Olya</t>
  </si>
  <si>
    <t>Pamyat o Kolesnikove</t>
  </si>
  <si>
    <t>Primrose</t>
  </si>
  <si>
    <t>Sovetskaya Arktika</t>
  </si>
  <si>
    <t>Vechernyaya Moskva</t>
  </si>
  <si>
    <t>Violetta</t>
  </si>
  <si>
    <t>Русская песня</t>
  </si>
  <si>
    <t>Anne Shiach</t>
  </si>
  <si>
    <t>Agidel</t>
  </si>
  <si>
    <t>Albiflora</t>
  </si>
  <si>
    <t>Anthony Waterer</t>
  </si>
  <si>
    <t>Double Play Big Bang</t>
  </si>
  <si>
    <t>Genpei</t>
  </si>
  <si>
    <t>Macrophylla</t>
  </si>
  <si>
    <t>Воздушный десант</t>
  </si>
  <si>
    <t>46-38-5098</t>
  </si>
  <si>
    <t>46-38-3268</t>
  </si>
  <si>
    <t>46-38-2146</t>
  </si>
  <si>
    <t>46-38-2147</t>
  </si>
  <si>
    <t>46-38-2234</t>
  </si>
  <si>
    <t>46-38-2148</t>
  </si>
  <si>
    <t>46-38-11133</t>
  </si>
  <si>
    <t>46-38-2145</t>
  </si>
  <si>
    <t>46-38-13271</t>
  </si>
  <si>
    <t>46-38-5118</t>
  </si>
  <si>
    <t>46-38-8151</t>
  </si>
  <si>
    <t>46-38-1593</t>
  </si>
  <si>
    <t>46-38-8129</t>
  </si>
  <si>
    <t>46-38-15051</t>
  </si>
  <si>
    <t>46-38-9127</t>
  </si>
  <si>
    <t>46-38-11139</t>
  </si>
  <si>
    <t>46-38-16337</t>
  </si>
  <si>
    <t>46-38-1810</t>
  </si>
  <si>
    <t>46-38-15669</t>
  </si>
  <si>
    <t>46-38-11575</t>
  </si>
  <si>
    <t>46-38-2141</t>
  </si>
  <si>
    <t>46-38-11576</t>
  </si>
  <si>
    <t>46-38-6558</t>
  </si>
  <si>
    <t>46-38-11574</t>
  </si>
  <si>
    <t>46-38-16292</t>
  </si>
  <si>
    <t>46-38-6559</t>
  </si>
  <si>
    <t>46-38-3288</t>
  </si>
  <si>
    <t>46-38-5115</t>
  </si>
  <si>
    <t>46-38-1910</t>
  </si>
  <si>
    <t>46-38-13297</t>
  </si>
  <si>
    <t>46-38-4655</t>
  </si>
  <si>
    <t>46-38-6235</t>
  </si>
  <si>
    <t>46-38-5121</t>
  </si>
  <si>
    <t>46-38-2043</t>
  </si>
  <si>
    <t>46-38-13968</t>
  </si>
  <si>
    <t>46-38-2044</t>
  </si>
  <si>
    <t>46-38-1070</t>
  </si>
  <si>
    <t>46-38-15054</t>
  </si>
  <si>
    <t>46-38-1064</t>
  </si>
  <si>
    <t>46-38-16339</t>
  </si>
  <si>
    <t>46-38-11450</t>
  </si>
  <si>
    <t>46-38-15053</t>
  </si>
  <si>
    <t>46-38-1592</t>
  </si>
  <si>
    <t>46-38-9625</t>
  </si>
  <si>
    <t>46-38-5110</t>
  </si>
  <si>
    <t>46-38-6715</t>
  </si>
  <si>
    <t>46-38-11158</t>
  </si>
  <si>
    <t>46-38-9627</t>
  </si>
  <si>
    <t>46-38-10480</t>
  </si>
  <si>
    <t>46-38-6719</t>
  </si>
  <si>
    <t>46-38-6721</t>
  </si>
  <si>
    <t>46-38-9853</t>
  </si>
  <si>
    <t>46-38-9133</t>
  </si>
  <si>
    <t>46-38-9850</t>
  </si>
  <si>
    <t>46-38-10486</t>
  </si>
  <si>
    <t>46-38-9629</t>
  </si>
  <si>
    <t>46-38-9130</t>
  </si>
  <si>
    <t>46-38-6722</t>
  </si>
  <si>
    <t>46-38-6723</t>
  </si>
  <si>
    <t>46-38-6725</t>
  </si>
  <si>
    <t>46-38-9628</t>
  </si>
  <si>
    <t>46-38-5111</t>
  </si>
  <si>
    <t>46-38-5113</t>
  </si>
  <si>
    <t>46-38-6729</t>
  </si>
  <si>
    <t>46-38-9852</t>
  </si>
  <si>
    <t>46-38-9851</t>
  </si>
  <si>
    <t>46-38-6728</t>
  </si>
  <si>
    <t>46-38-11157</t>
  </si>
  <si>
    <t>46-38-11160</t>
  </si>
  <si>
    <t>46-38-2135</t>
  </si>
  <si>
    <t>46-38-11577</t>
  </si>
  <si>
    <t>46-38-9931</t>
  </si>
  <si>
    <t>46-38-1068</t>
  </si>
  <si>
    <t>46-38-1067</t>
  </si>
  <si>
    <t>46-38-9749</t>
  </si>
  <si>
    <t>46-38-5104</t>
  </si>
  <si>
    <t>46-38-1820</t>
  </si>
  <si>
    <t>46-38-16293</t>
  </si>
  <si>
    <t>46-38-2329</t>
  </si>
  <si>
    <t>46-38-2329/1</t>
  </si>
  <si>
    <t>46-38-1801</t>
  </si>
  <si>
    <t>46-38-1822</t>
  </si>
  <si>
    <t>46-38-8155</t>
  </si>
  <si>
    <t>46-38-1819</t>
  </si>
  <si>
    <t>46-38-15767</t>
  </si>
  <si>
    <t>46-38-10476</t>
  </si>
  <si>
    <t>Р9_Многолетние растения</t>
  </si>
  <si>
    <t>Бересклет Форчуна</t>
  </si>
  <si>
    <t>Emerald Gaiety</t>
  </si>
  <si>
    <t>Ирис мечевидный</t>
  </si>
  <si>
    <t>Iris ensata</t>
  </si>
  <si>
    <t>Katy Mendez</t>
  </si>
  <si>
    <t>Lilac Time</t>
  </si>
  <si>
    <t>Norah Leigh</t>
  </si>
  <si>
    <t>Weekend</t>
  </si>
  <si>
    <t>Color Glory</t>
  </si>
  <si>
    <t>46-38-11132</t>
  </si>
  <si>
    <t>46-38-15841</t>
  </si>
  <si>
    <t>46-38-15855</t>
  </si>
  <si>
    <t>46-38-15856</t>
  </si>
  <si>
    <t>46-38-15857</t>
  </si>
  <si>
    <t>46-38-15858</t>
  </si>
  <si>
    <t>46-38-5565</t>
  </si>
  <si>
    <t>46-38-13801</t>
  </si>
  <si>
    <t>46-38-8621</t>
  </si>
  <si>
    <t>46-38-9743</t>
  </si>
  <si>
    <t>46-38-15869</t>
  </si>
  <si>
    <t>46-38-15870</t>
  </si>
  <si>
    <t>46-38-15871</t>
  </si>
  <si>
    <t>46-38-15876</t>
  </si>
  <si>
    <t>46-38-15878</t>
  </si>
  <si>
    <t>46-38-15025</t>
  </si>
  <si>
    <t>46-38-15026</t>
  </si>
  <si>
    <t>46-38-15171</t>
  </si>
  <si>
    <t>46-38-13312</t>
  </si>
  <si>
    <t>46-38-15907</t>
  </si>
  <si>
    <t>46-38-15917</t>
  </si>
  <si>
    <t>Р9_Плодово-ягодные кустарники</t>
  </si>
  <si>
    <t>Актинидия коломикта</t>
  </si>
  <si>
    <t>Actinidia kolomikta</t>
  </si>
  <si>
    <t>Dr Szymanowski</t>
  </si>
  <si>
    <t>Vafelnaya</t>
  </si>
  <si>
    <t>Zemlianichnaia</t>
  </si>
  <si>
    <t>Голубика садовая</t>
  </si>
  <si>
    <t>Chandler</t>
  </si>
  <si>
    <t>Jersey</t>
  </si>
  <si>
    <t>Ежевика</t>
  </si>
  <si>
    <t>Rubus</t>
  </si>
  <si>
    <t>Thornfree</t>
  </si>
  <si>
    <t>Жимолость съедобная</t>
  </si>
  <si>
    <t>Wojtek / Войтек</t>
  </si>
  <si>
    <t>Дельфин</t>
  </si>
  <si>
    <t>Пётр Первый</t>
  </si>
  <si>
    <t>Пушкинская</t>
  </si>
  <si>
    <t>Малина западная</t>
  </si>
  <si>
    <t>Black Jewel / Блэк Джевел</t>
  </si>
  <si>
    <t>Polka / Полка</t>
  </si>
  <si>
    <t>Поляника (княженика)</t>
  </si>
  <si>
    <t>Rubus arcticus</t>
  </si>
  <si>
    <t>Astra / Астра</t>
  </si>
  <si>
    <t>Pima / Пима</t>
  </si>
  <si>
    <t>Орловский вальс</t>
  </si>
  <si>
    <t>Р9_Хвойные</t>
  </si>
  <si>
    <t>46-38-11127</t>
  </si>
  <si>
    <t>46-38-11128</t>
  </si>
  <si>
    <t>46-38-11130</t>
  </si>
  <si>
    <t>46-38-10463</t>
  </si>
  <si>
    <t>46-38-10470</t>
  </si>
  <si>
    <t>46-38-10474</t>
  </si>
  <si>
    <t>46-38-12011</t>
  </si>
  <si>
    <t>46-38-12006</t>
  </si>
  <si>
    <t>46-38-12010</t>
  </si>
  <si>
    <t>46-38-12009</t>
  </si>
  <si>
    <t>46-38-12030</t>
  </si>
  <si>
    <t>46-38-12032</t>
  </si>
  <si>
    <t>46-38-12033</t>
  </si>
  <si>
    <t>46-38-12037</t>
  </si>
  <si>
    <t>46-38-15647</t>
  </si>
  <si>
    <t>46-38-15644</t>
  </si>
  <si>
    <t>46-38-15645</t>
  </si>
  <si>
    <t>46-38-15642</t>
  </si>
  <si>
    <t>46-38-15641</t>
  </si>
  <si>
    <t>46-38-15646</t>
  </si>
  <si>
    <t>46-38-15648</t>
  </si>
  <si>
    <t>46-38-15643</t>
  </si>
  <si>
    <t>Aureospicata</t>
  </si>
  <si>
    <t>Columna</t>
  </si>
  <si>
    <t>Golden Globe</t>
  </si>
  <si>
    <t>Smaragd</t>
  </si>
  <si>
    <t>Spiralis</t>
  </si>
  <si>
    <t>46-38-3667</t>
  </si>
  <si>
    <t>46-38-6563</t>
  </si>
  <si>
    <t>46-38-15224</t>
  </si>
  <si>
    <t>46-38-5129</t>
  </si>
  <si>
    <t>46-38-15664</t>
  </si>
  <si>
    <t>46-38-0743</t>
  </si>
  <si>
    <t>46-38-2461</t>
  </si>
  <si>
    <t>46-38-1746</t>
  </si>
  <si>
    <t>46-38-0744</t>
  </si>
  <si>
    <t>46-38-3684</t>
  </si>
  <si>
    <t>46-38-0745</t>
  </si>
  <si>
    <t>46-38-15223</t>
  </si>
  <si>
    <t>46-38-15222</t>
  </si>
  <si>
    <t>Всего</t>
  </si>
  <si>
    <t>свободно</t>
  </si>
  <si>
    <t>Выдача сентябрь 2026</t>
  </si>
  <si>
    <t>Остатки СЦ</t>
  </si>
  <si>
    <t>ремонтантная</t>
  </si>
  <si>
    <t>нет</t>
  </si>
  <si>
    <r>
      <t>Выдача заказов: Р9</t>
    </r>
    <r>
      <rPr>
        <sz val="11"/>
        <rFont val="Calibri"/>
        <family val="2"/>
        <charset val="204"/>
        <scheme val="minor"/>
      </rPr>
      <t xml:space="preserve"> - сентябрь 2026</t>
    </r>
  </si>
  <si>
    <r>
      <t xml:space="preserve">Общий минимальный заказ 25 000 </t>
    </r>
    <r>
      <rPr>
        <b/>
        <sz val="11"/>
        <color rgb="FFC00000"/>
        <rFont val="Calibri"/>
        <family val="2"/>
        <charset val="204"/>
      </rPr>
      <t>₽</t>
    </r>
  </si>
  <si>
    <t>Минимальный заказ на сорт: Р9 - 24 шт</t>
  </si>
  <si>
    <r>
      <t xml:space="preserve">Предложение </t>
    </r>
    <r>
      <rPr>
        <b/>
        <sz val="20"/>
        <color rgb="FFC00000"/>
        <rFont val="Arial Black"/>
        <family val="2"/>
        <charset val="204"/>
      </rPr>
      <t>Р9_осень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</si>
</sst>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,##0.00\ &quot;₽&quot;"/>
    <numFmt numFmtId="165" formatCode="#,##0\ &quot;₽&quot;"/>
    <numFmt numFmtId="166" formatCode="#,##0.00\ [$€-1];\-#,##0.00\ [$€-1]"/>
    <numFmt numFmtId="167" formatCode="_-* #,##0.00\ [$€-1]_-;\-* #,##0.00\ [$€-1]_-;_-* &quot;-&quot;??\ [$€-1]_-;_-@_-"/>
    <numFmt numFmtId="168" formatCode="0.0000"/>
    <numFmt numFmtId="169" formatCode="_-* #,##0\ [$₽-419]_-;\-* #,##0\ [$₽-419]_-;_-* &quot;-&quot;??\ [$₽-419]_-;_-@_-"/>
    <numFmt numFmtId="170" formatCode="#,##0_ ;\-#,##0\ "/>
    <numFmt numFmtId="171" formatCode="#,##0.00_ ;\-#,##0.00\ 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8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u/>
      <sz val="11"/>
      <color rgb="FFFF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Courier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scheme val="minor"/>
    </font>
    <font>
      <sz val="11"/>
      <name val="Arial"/>
      <family val="2"/>
      <charset val="204"/>
    </font>
    <font>
      <sz val="11"/>
      <color theme="2"/>
      <name val="Calibri"/>
      <family val="2"/>
      <scheme val="minor"/>
    </font>
    <font>
      <sz val="9"/>
      <name val="Arial"/>
      <family val="2"/>
      <charset val="204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b/>
      <i/>
      <sz val="11"/>
      <color rgb="FF3A3A3A"/>
      <name val="Bahnschrift SemiLight SemiConde"/>
      <family val="2"/>
      <charset val="204"/>
    </font>
    <font>
      <b/>
      <i/>
      <sz val="11"/>
      <color theme="1" tint="0.249977111117893"/>
      <name val="Bahnschrift SemiLight SemiConde"/>
      <family val="2"/>
      <charset val="204"/>
    </font>
    <font>
      <b/>
      <i/>
      <sz val="14"/>
      <color rgb="FF2D533A"/>
      <name val="Calibri"/>
      <family val="2"/>
      <charset val="204"/>
      <scheme val="minor"/>
    </font>
    <font>
      <sz val="10"/>
      <name val="MS Sans Serif"/>
      <family val="2"/>
      <charset val="238"/>
    </font>
    <font>
      <sz val="8"/>
      <name val="Calibri"/>
      <family val="2"/>
      <charset val="204"/>
      <scheme val="minor"/>
    </font>
    <font>
      <b/>
      <sz val="11"/>
      <name val="Arial"/>
      <family val="2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FF0000"/>
      <name val="Calibri"/>
      <family val="2"/>
      <charset val="204"/>
      <scheme val="minor"/>
    </font>
    <font>
      <b/>
      <sz val="11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0"/>
      <color indexed="8"/>
      <name val="Arial"/>
      <family val="2"/>
      <charset val="238"/>
    </font>
    <font>
      <sz val="10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20"/>
      <color theme="9" tint="-0.499984740745262"/>
      <name val="Arial Black"/>
      <family val="2"/>
      <charset val="204"/>
    </font>
    <font>
      <b/>
      <sz val="11"/>
      <name val="Arial"/>
      <family val="2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rgb="FFFF0000"/>
      <name val="Calibri"/>
      <family val="2"/>
      <charset val="204"/>
      <scheme val="minor"/>
    </font>
    <font>
      <b/>
      <i/>
      <sz val="11"/>
      <color rgb="FFFF0000"/>
      <name val="Bahnschrift SemiLight SemiConde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  <charset val="204"/>
    </font>
    <font>
      <sz val="11"/>
      <color theme="0" tint="-0.249977111117893"/>
      <name val="Calibri"/>
      <family val="2"/>
      <scheme val="minor"/>
    </font>
    <font>
      <b/>
      <sz val="13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4"/>
      <name val="Calibri"/>
      <family val="2"/>
      <scheme val="minor"/>
    </font>
    <font>
      <b/>
      <sz val="11"/>
      <color theme="9" tint="-0.49998474074526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u/>
      <sz val="14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</font>
    <font>
      <b/>
      <u/>
      <sz val="15"/>
      <color rgb="FF00B05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1"/>
      <color rgb="FF00B050"/>
      <name val="Calibri"/>
      <family val="2"/>
      <scheme val="minor"/>
    </font>
    <font>
      <b/>
      <sz val="15"/>
      <color rgb="FFC00000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8"/>
      <color rgb="FFFF0000"/>
      <name val="Calibri"/>
      <family val="2"/>
      <charset val="204"/>
      <scheme val="minor"/>
    </font>
    <font>
      <b/>
      <sz val="20"/>
      <color rgb="FFC00000"/>
      <name val="Arial Black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9">
    <xf numFmtId="0" fontId="0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4" fillId="0" borderId="0" applyNumberFormat="0" applyFill="0" applyBorder="0" applyAlignment="0" applyProtection="0"/>
    <xf numFmtId="0" fontId="5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0" fontId="9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2" fillId="0" borderId="0" applyNumberFormat="0" applyFill="0" applyBorder="0" applyAlignment="0" applyProtection="0"/>
    <xf numFmtId="0" fontId="54" fillId="0" borderId="0">
      <alignment vertical="top"/>
    </xf>
    <xf numFmtId="0" fontId="52" fillId="0" borderId="0" applyNumberFormat="0" applyFill="0" applyBorder="0" applyAlignment="0" applyProtection="0"/>
    <xf numFmtId="0" fontId="71" fillId="0" borderId="0"/>
    <xf numFmtId="0" fontId="5" fillId="0" borderId="0"/>
  </cellStyleXfs>
  <cellXfs count="328">
    <xf numFmtId="0" fontId="0" fillId="0" borderId="0" xfId="0"/>
    <xf numFmtId="0" fontId="1" fillId="0" borderId="0" xfId="6" applyProtection="1">
      <protection locked="0"/>
    </xf>
    <xf numFmtId="0" fontId="1" fillId="0" borderId="0" xfId="6" applyAlignment="1" applyProtection="1">
      <alignment horizontal="center" vertical="center"/>
      <protection locked="0"/>
    </xf>
    <xf numFmtId="0" fontId="15" fillId="0" borderId="0" xfId="8" applyFont="1" applyFill="1" applyAlignment="1" applyProtection="1">
      <alignment horizontal="center" vertical="center"/>
      <protection locked="0"/>
    </xf>
    <xf numFmtId="0" fontId="21" fillId="2" borderId="4" xfId="6" applyFont="1" applyFill="1" applyBorder="1" applyProtection="1">
      <protection locked="0"/>
    </xf>
    <xf numFmtId="1" fontId="22" fillId="2" borderId="3" xfId="7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16" applyBorder="1"/>
    <xf numFmtId="0" fontId="1" fillId="0" borderId="9" xfId="16" applyBorder="1"/>
    <xf numFmtId="0" fontId="1" fillId="0" borderId="10" xfId="16" applyBorder="1"/>
    <xf numFmtId="0" fontId="1" fillId="0" borderId="0" xfId="16"/>
    <xf numFmtId="0" fontId="1" fillId="0" borderId="11" xfId="16" applyBorder="1"/>
    <xf numFmtId="0" fontId="1" fillId="0" borderId="12" xfId="16" applyBorder="1"/>
    <xf numFmtId="0" fontId="25" fillId="0" borderId="11" xfId="16" applyFont="1" applyBorder="1"/>
    <xf numFmtId="0" fontId="25" fillId="0" borderId="0" xfId="16" applyFont="1"/>
    <xf numFmtId="0" fontId="26" fillId="0" borderId="0" xfId="16" applyFont="1"/>
    <xf numFmtId="0" fontId="26" fillId="0" borderId="12" xfId="16" applyFont="1" applyBorder="1"/>
    <xf numFmtId="0" fontId="27" fillId="0" borderId="0" xfId="16" applyFont="1"/>
    <xf numFmtId="0" fontId="27" fillId="0" borderId="12" xfId="16" applyFont="1" applyBorder="1"/>
    <xf numFmtId="0" fontId="28" fillId="0" borderId="11" xfId="16" applyFont="1" applyBorder="1"/>
    <xf numFmtId="0" fontId="29" fillId="4" borderId="11" xfId="16" applyFont="1" applyFill="1" applyBorder="1" applyAlignment="1">
      <alignment horizontal="right"/>
    </xf>
    <xf numFmtId="0" fontId="29" fillId="0" borderId="0" xfId="16" applyFont="1"/>
    <xf numFmtId="0" fontId="30" fillId="0" borderId="0" xfId="16" applyFont="1"/>
    <xf numFmtId="0" fontId="30" fillId="0" borderId="12" xfId="16" applyFont="1" applyBorder="1"/>
    <xf numFmtId="0" fontId="31" fillId="4" borderId="11" xfId="16" applyFont="1" applyFill="1" applyBorder="1" applyAlignment="1">
      <alignment horizontal="left"/>
    </xf>
    <xf numFmtId="0" fontId="33" fillId="0" borderId="0" xfId="16" applyFont="1"/>
    <xf numFmtId="0" fontId="34" fillId="0" borderId="0" xfId="16" applyFont="1"/>
    <xf numFmtId="0" fontId="31" fillId="0" borderId="0" xfId="16" applyFont="1" applyAlignment="1">
      <alignment horizontal="left"/>
    </xf>
    <xf numFmtId="0" fontId="35" fillId="0" borderId="0" xfId="16" applyFont="1"/>
    <xf numFmtId="0" fontId="35" fillId="0" borderId="12" xfId="16" applyFont="1" applyBorder="1"/>
    <xf numFmtId="0" fontId="34" fillId="4" borderId="11" xfId="16" applyFont="1" applyFill="1" applyBorder="1"/>
    <xf numFmtId="0" fontId="36" fillId="0" borderId="0" xfId="16" applyFont="1" applyAlignment="1">
      <alignment horizontal="left" indent="2"/>
    </xf>
    <xf numFmtId="0" fontId="37" fillId="0" borderId="0" xfId="16" applyFont="1" applyAlignment="1">
      <alignment horizontal="right"/>
    </xf>
    <xf numFmtId="0" fontId="36" fillId="0" borderId="0" xfId="16" applyFont="1" applyAlignment="1">
      <alignment horizontal="left"/>
    </xf>
    <xf numFmtId="0" fontId="38" fillId="0" borderId="0" xfId="16" applyFont="1" applyAlignment="1">
      <alignment vertical="center"/>
    </xf>
    <xf numFmtId="0" fontId="10" fillId="4" borderId="11" xfId="16" applyFont="1" applyFill="1" applyBorder="1"/>
    <xf numFmtId="0" fontId="10" fillId="0" borderId="0" xfId="16" applyFont="1"/>
    <xf numFmtId="0" fontId="1" fillId="4" borderId="11" xfId="16" applyFill="1" applyBorder="1"/>
    <xf numFmtId="0" fontId="30" fillId="4" borderId="11" xfId="16" applyFont="1" applyFill="1" applyBorder="1" applyAlignment="1">
      <alignment horizontal="right"/>
    </xf>
    <xf numFmtId="0" fontId="39" fillId="0" borderId="0" xfId="16" applyFont="1" applyAlignment="1">
      <alignment horizontal="left"/>
    </xf>
    <xf numFmtId="0" fontId="2" fillId="0" borderId="0" xfId="16" applyFont="1"/>
    <xf numFmtId="0" fontId="2" fillId="0" borderId="12" xfId="16" applyFont="1" applyBorder="1"/>
    <xf numFmtId="0" fontId="30" fillId="4" borderId="11" xfId="16" applyFont="1" applyFill="1" applyBorder="1" applyAlignment="1">
      <alignment horizontal="right" vertical="top"/>
    </xf>
    <xf numFmtId="0" fontId="39" fillId="0" borderId="0" xfId="16" applyFont="1" applyAlignment="1">
      <alignment horizontal="left" vertical="top" wrapText="1"/>
    </xf>
    <xf numFmtId="0" fontId="2" fillId="0" borderId="12" xfId="16" applyFont="1" applyBorder="1" applyAlignment="1">
      <alignment vertical="top"/>
    </xf>
    <xf numFmtId="0" fontId="2" fillId="0" borderId="0" xfId="16" applyFont="1" applyAlignment="1">
      <alignment vertical="top"/>
    </xf>
    <xf numFmtId="0" fontId="36" fillId="0" borderId="0" xfId="16" applyFont="1" applyAlignment="1">
      <alignment horizontal="left" vertical="top" wrapText="1" indent="2"/>
    </xf>
    <xf numFmtId="0" fontId="1" fillId="0" borderId="13" xfId="16" applyBorder="1"/>
    <xf numFmtId="0" fontId="1" fillId="0" borderId="14" xfId="16" applyBorder="1"/>
    <xf numFmtId="0" fontId="1" fillId="0" borderId="15" xfId="16" applyBorder="1"/>
    <xf numFmtId="0" fontId="17" fillId="0" borderId="0" xfId="18" applyFont="1" applyAlignment="1">
      <alignment horizontal="left" vertical="top" wrapText="1"/>
    </xf>
    <xf numFmtId="0" fontId="41" fillId="0" borderId="0" xfId="16" applyFont="1"/>
    <xf numFmtId="0" fontId="22" fillId="5" borderId="16" xfId="7" applyFont="1" applyFill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58" fillId="0" borderId="0" xfId="10" applyFont="1" applyAlignment="1" applyProtection="1">
      <alignment horizontal="left" vertical="center" indent="1"/>
      <protection hidden="1"/>
    </xf>
    <xf numFmtId="0" fontId="51" fillId="0" borderId="0" xfId="0" applyFont="1" applyProtection="1">
      <protection hidden="1"/>
    </xf>
    <xf numFmtId="44" fontId="56" fillId="0" borderId="0" xfId="6" applyNumberFormat="1" applyFont="1" applyAlignment="1" applyProtection="1">
      <alignment vertical="center"/>
      <protection hidden="1"/>
    </xf>
    <xf numFmtId="0" fontId="58" fillId="0" borderId="0" xfId="0" applyFont="1" applyAlignment="1" applyProtection="1">
      <alignment horizontal="left" vertical="center" indent="1"/>
      <protection hidden="1"/>
    </xf>
    <xf numFmtId="0" fontId="50" fillId="0" borderId="0" xfId="4" applyFont="1" applyAlignment="1" applyProtection="1">
      <alignment vertical="center"/>
      <protection hidden="1"/>
    </xf>
    <xf numFmtId="0" fontId="56" fillId="0" borderId="0" xfId="10" applyFont="1" applyAlignment="1" applyProtection="1">
      <alignment horizontal="left" vertical="center" indent="1"/>
      <protection hidden="1"/>
    </xf>
    <xf numFmtId="9" fontId="56" fillId="0" borderId="0" xfId="21" applyFont="1" applyFill="1" applyBorder="1" applyAlignment="1" applyProtection="1">
      <protection hidden="1"/>
    </xf>
    <xf numFmtId="0" fontId="63" fillId="3" borderId="3" xfId="0" applyFont="1" applyFill="1" applyBorder="1" applyProtection="1">
      <protection hidden="1"/>
    </xf>
    <xf numFmtId="0" fontId="51" fillId="0" borderId="6" xfId="0" applyFont="1" applyBorder="1" applyProtection="1">
      <protection hidden="1"/>
    </xf>
    <xf numFmtId="0" fontId="51" fillId="0" borderId="4" xfId="0" applyFont="1" applyBorder="1" applyProtection="1">
      <protection hidden="1"/>
    </xf>
    <xf numFmtId="0" fontId="51" fillId="0" borderId="5" xfId="0" applyFont="1" applyBorder="1" applyProtection="1">
      <protection hidden="1"/>
    </xf>
    <xf numFmtId="1" fontId="50" fillId="0" borderId="3" xfId="0" applyNumberFormat="1" applyFont="1" applyBorder="1" applyProtection="1">
      <protection hidden="1"/>
    </xf>
    <xf numFmtId="0" fontId="56" fillId="0" borderId="6" xfId="10" applyFont="1" applyBorder="1" applyAlignment="1" applyProtection="1">
      <alignment horizontal="left" vertical="center" indent="1"/>
      <protection hidden="1"/>
    </xf>
    <xf numFmtId="0" fontId="56" fillId="0" borderId="4" xfId="10" applyFont="1" applyBorder="1" applyAlignment="1" applyProtection="1">
      <alignment horizontal="left" vertical="center" indent="1"/>
      <protection hidden="1"/>
    </xf>
    <xf numFmtId="0" fontId="56" fillId="0" borderId="5" xfId="10" applyFont="1" applyBorder="1" applyAlignment="1" applyProtection="1">
      <alignment horizontal="left" vertical="center" indent="1"/>
      <protection hidden="1"/>
    </xf>
    <xf numFmtId="0" fontId="50" fillId="0" borderId="0" xfId="0" applyFont="1" applyProtection="1">
      <protection hidden="1"/>
    </xf>
    <xf numFmtId="164" fontId="0" fillId="0" borderId="0" xfId="0" applyNumberFormat="1" applyProtection="1">
      <protection hidden="1"/>
    </xf>
    <xf numFmtId="164" fontId="51" fillId="0" borderId="3" xfId="0" applyNumberFormat="1" applyFont="1" applyBorder="1" applyProtection="1">
      <protection hidden="1"/>
    </xf>
    <xf numFmtId="0" fontId="58" fillId="0" borderId="6" xfId="10" applyFont="1" applyBorder="1" applyAlignment="1" applyProtection="1">
      <alignment horizontal="left" vertical="center" indent="1"/>
      <protection hidden="1"/>
    </xf>
    <xf numFmtId="0" fontId="58" fillId="0" borderId="4" xfId="10" applyFont="1" applyBorder="1" applyAlignment="1" applyProtection="1">
      <alignment horizontal="left" vertical="center" indent="1"/>
      <protection hidden="1"/>
    </xf>
    <xf numFmtId="0" fontId="58" fillId="0" borderId="5" xfId="10" applyFont="1" applyBorder="1" applyAlignment="1" applyProtection="1">
      <alignment horizontal="left" vertical="center" indent="1"/>
      <protection hidden="1"/>
    </xf>
    <xf numFmtId="164" fontId="58" fillId="0" borderId="0" xfId="6" applyNumberFormat="1" applyFont="1" applyProtection="1">
      <protection hidden="1"/>
    </xf>
    <xf numFmtId="0" fontId="58" fillId="0" borderId="6" xfId="6" applyFont="1" applyBorder="1" applyAlignment="1" applyProtection="1">
      <alignment horizontal="left" vertical="center" indent="1"/>
      <protection hidden="1"/>
    </xf>
    <xf numFmtId="0" fontId="58" fillId="0" borderId="4" xfId="6" applyFont="1" applyBorder="1" applyAlignment="1" applyProtection="1">
      <alignment horizontal="left" vertical="center" indent="1"/>
      <protection hidden="1"/>
    </xf>
    <xf numFmtId="0" fontId="58" fillId="0" borderId="5" xfId="6" applyFont="1" applyBorder="1" applyAlignment="1" applyProtection="1">
      <alignment horizontal="left" vertical="center" indent="1"/>
      <protection hidden="1"/>
    </xf>
    <xf numFmtId="164" fontId="58" fillId="0" borderId="0" xfId="6" applyNumberFormat="1" applyFont="1" applyAlignment="1" applyProtection="1">
      <alignment horizontal="right"/>
      <protection hidden="1"/>
    </xf>
    <xf numFmtId="164" fontId="56" fillId="0" borderId="0" xfId="6" applyNumberFormat="1" applyFont="1" applyAlignment="1" applyProtection="1">
      <alignment horizontal="right"/>
      <protection hidden="1"/>
    </xf>
    <xf numFmtId="164" fontId="56" fillId="7" borderId="0" xfId="0" applyNumberFormat="1" applyFont="1" applyFill="1" applyProtection="1">
      <protection hidden="1"/>
    </xf>
    <xf numFmtId="0" fontId="56" fillId="7" borderId="0" xfId="0" applyFont="1" applyFill="1" applyProtection="1">
      <protection hidden="1"/>
    </xf>
    <xf numFmtId="0" fontId="57" fillId="0" borderId="4" xfId="10" applyFont="1" applyBorder="1" applyAlignment="1" applyProtection="1">
      <alignment horizontal="left" vertical="center" indent="1"/>
      <protection hidden="1"/>
    </xf>
    <xf numFmtId="0" fontId="57" fillId="0" borderId="0" xfId="10" applyFont="1" applyAlignment="1" applyProtection="1">
      <alignment horizontal="left" vertical="center" indent="1"/>
      <protection hidden="1"/>
    </xf>
    <xf numFmtId="0" fontId="53" fillId="0" borderId="4" xfId="0" applyFont="1" applyBorder="1" applyAlignment="1" applyProtection="1">
      <alignment horizontal="left" vertical="center" indent="1"/>
      <protection hidden="1"/>
    </xf>
    <xf numFmtId="0" fontId="57" fillId="7" borderId="4" xfId="0" applyFont="1" applyFill="1" applyBorder="1" applyAlignment="1" applyProtection="1">
      <alignment horizontal="left" vertical="center" indent="1"/>
      <protection hidden="1"/>
    </xf>
    <xf numFmtId="0" fontId="57" fillId="7" borderId="0" xfId="0" applyFont="1" applyFill="1" applyAlignment="1" applyProtection="1">
      <alignment horizontal="left" vertical="center" indent="1"/>
      <protection hidden="1"/>
    </xf>
    <xf numFmtId="0" fontId="57" fillId="0" borderId="0" xfId="0" applyFont="1" applyAlignment="1" applyProtection="1">
      <alignment horizontal="left" vertical="center" indent="1"/>
      <protection hidden="1"/>
    </xf>
    <xf numFmtId="164" fontId="51" fillId="0" borderId="3" xfId="0" applyNumberFormat="1" applyFont="1" applyBorder="1" applyAlignment="1" applyProtection="1">
      <alignment horizontal="right"/>
      <protection hidden="1"/>
    </xf>
    <xf numFmtId="164" fontId="50" fillId="0" borderId="3" xfId="0" applyNumberFormat="1" applyFont="1" applyBorder="1" applyAlignment="1" applyProtection="1">
      <alignment horizontal="right"/>
      <protection hidden="1"/>
    </xf>
    <xf numFmtId="0" fontId="58" fillId="0" borderId="0" xfId="0" applyFont="1" applyProtection="1">
      <protection hidden="1"/>
    </xf>
    <xf numFmtId="164" fontId="2" fillId="0" borderId="0" xfId="0" applyNumberFormat="1" applyFont="1" applyProtection="1">
      <protection hidden="1"/>
    </xf>
    <xf numFmtId="0" fontId="8" fillId="0" borderId="0" xfId="10" applyFont="1" applyAlignment="1" applyProtection="1">
      <alignment horizontal="left" vertical="center" indent="1"/>
      <protection hidden="1"/>
    </xf>
    <xf numFmtId="168" fontId="0" fillId="0" borderId="0" xfId="0" applyNumberFormat="1" applyProtection="1">
      <protection hidden="1"/>
    </xf>
    <xf numFmtId="0" fontId="0" fillId="0" borderId="0" xfId="0" applyAlignment="1" applyProtection="1">
      <alignment wrapText="1"/>
      <protection hidden="1"/>
    </xf>
    <xf numFmtId="0" fontId="62" fillId="0" borderId="0" xfId="7" applyFont="1" applyProtection="1">
      <protection hidden="1"/>
    </xf>
    <xf numFmtId="0" fontId="16" fillId="0" borderId="0" xfId="7" applyFont="1" applyAlignment="1" applyProtection="1">
      <alignment horizontal="center"/>
      <protection hidden="1"/>
    </xf>
    <xf numFmtId="0" fontId="16" fillId="0" borderId="0" xfId="7" applyFont="1" applyProtection="1">
      <protection hidden="1"/>
    </xf>
    <xf numFmtId="0" fontId="62" fillId="0" borderId="0" xfId="7" applyFont="1" applyAlignment="1" applyProtection="1">
      <alignment vertical="top"/>
      <protection hidden="1"/>
    </xf>
    <xf numFmtId="0" fontId="44" fillId="0" borderId="0" xfId="7" applyFont="1" applyAlignment="1" applyProtection="1">
      <alignment vertical="top"/>
      <protection hidden="1"/>
    </xf>
    <xf numFmtId="0" fontId="22" fillId="0" borderId="0" xfId="7" applyFont="1" applyProtection="1">
      <protection hidden="1"/>
    </xf>
    <xf numFmtId="0" fontId="44" fillId="0" borderId="0" xfId="7" applyFont="1" applyProtection="1">
      <protection hidden="1"/>
    </xf>
    <xf numFmtId="0" fontId="13" fillId="3" borderId="3" xfId="7" applyFont="1" applyFill="1" applyBorder="1" applyAlignment="1" applyProtection="1">
      <alignment horizontal="center" vertical="top" wrapText="1"/>
      <protection hidden="1"/>
    </xf>
    <xf numFmtId="0" fontId="0" fillId="3" borderId="3" xfId="0" applyFill="1" applyBorder="1" applyAlignment="1" applyProtection="1">
      <alignment vertical="top"/>
      <protection hidden="1"/>
    </xf>
    <xf numFmtId="0" fontId="46" fillId="3" borderId="3" xfId="7" applyFont="1" applyFill="1" applyBorder="1" applyAlignment="1" applyProtection="1">
      <alignment horizontal="center" vertical="top" wrapText="1"/>
      <protection hidden="1"/>
    </xf>
    <xf numFmtId="0" fontId="62" fillId="3" borderId="3" xfId="7" applyFont="1" applyFill="1" applyBorder="1" applyAlignment="1" applyProtection="1">
      <alignment horizontal="center" vertical="top" wrapText="1"/>
      <protection hidden="1"/>
    </xf>
    <xf numFmtId="0" fontId="45" fillId="2" borderId="3" xfId="7" applyFont="1" applyFill="1" applyBorder="1" applyAlignment="1" applyProtection="1">
      <alignment horizontal="center"/>
      <protection hidden="1"/>
    </xf>
    <xf numFmtId="0" fontId="16" fillId="2" borderId="3" xfId="7" applyFont="1" applyFill="1" applyBorder="1" applyAlignment="1" applyProtection="1">
      <alignment horizontal="center" vertical="top" wrapText="1"/>
      <protection hidden="1"/>
    </xf>
    <xf numFmtId="0" fontId="22" fillId="2" borderId="3" xfId="7" applyFont="1" applyFill="1" applyBorder="1" applyAlignment="1" applyProtection="1">
      <alignment horizontal="center" vertical="top" wrapText="1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2" fontId="0" fillId="0" borderId="16" xfId="0" applyNumberFormat="1" applyBorder="1" applyAlignment="1" applyProtection="1">
      <alignment horizontal="center" vertical="center"/>
      <protection hidden="1"/>
    </xf>
    <xf numFmtId="0" fontId="49" fillId="2" borderId="3" xfId="7" applyFont="1" applyFill="1" applyBorder="1" applyAlignment="1" applyProtection="1">
      <alignment horizontal="center" vertical="top" wrapText="1"/>
      <protection hidden="1"/>
    </xf>
    <xf numFmtId="0" fontId="49" fillId="2" borderId="3" xfId="7" applyFont="1" applyFill="1" applyBorder="1" applyAlignment="1" applyProtection="1">
      <alignment horizontal="left" vertical="top"/>
      <protection hidden="1"/>
    </xf>
    <xf numFmtId="2" fontId="6" fillId="0" borderId="16" xfId="0" applyNumberFormat="1" applyFont="1" applyBorder="1" applyAlignment="1" applyProtection="1">
      <alignment horizontal="center" vertical="center"/>
      <protection hidden="1"/>
    </xf>
    <xf numFmtId="0" fontId="49" fillId="2" borderId="3" xfId="7" applyFont="1" applyFill="1" applyBorder="1" applyAlignment="1" applyProtection="1">
      <alignment horizontal="center"/>
      <protection hidden="1"/>
    </xf>
    <xf numFmtId="2" fontId="8" fillId="0" borderId="16" xfId="0" applyNumberFormat="1" applyFont="1" applyBorder="1" applyAlignment="1" applyProtection="1">
      <alignment horizontal="left" vertical="center"/>
      <protection hidden="1"/>
    </xf>
    <xf numFmtId="165" fontId="16" fillId="2" borderId="3" xfId="7" applyNumberFormat="1" applyFont="1" applyFill="1" applyBorder="1" applyAlignment="1" applyProtection="1">
      <alignment horizontal="center" vertical="top" wrapText="1"/>
      <protection hidden="1"/>
    </xf>
    <xf numFmtId="165" fontId="45" fillId="2" borderId="3" xfId="7" applyNumberFormat="1" applyFont="1" applyFill="1" applyBorder="1" applyAlignment="1" applyProtection="1">
      <alignment horizontal="center" vertical="top" wrapText="1"/>
      <protection hidden="1"/>
    </xf>
    <xf numFmtId="164" fontId="45" fillId="2" borderId="3" xfId="7" applyNumberFormat="1" applyFont="1" applyFill="1" applyBorder="1" applyAlignment="1" applyProtection="1">
      <alignment horizontal="center" vertical="top" wrapText="1"/>
      <protection hidden="1"/>
    </xf>
    <xf numFmtId="0" fontId="6" fillId="0" borderId="16" xfId="0" applyFont="1" applyBorder="1" applyAlignment="1" applyProtection="1">
      <alignment horizontal="center" vertical="center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2" fontId="0" fillId="0" borderId="25" xfId="0" applyNumberFormat="1" applyBorder="1" applyAlignment="1" applyProtection="1">
      <alignment horizontal="center" vertical="center"/>
      <protection hidden="1"/>
    </xf>
    <xf numFmtId="2" fontId="8" fillId="0" borderId="25" xfId="0" applyNumberFormat="1" applyFont="1" applyBorder="1" applyAlignment="1" applyProtection="1">
      <alignment horizontal="left" vertical="center"/>
      <protection hidden="1"/>
    </xf>
    <xf numFmtId="165" fontId="16" fillId="5" borderId="26" xfId="7" applyNumberFormat="1" applyFont="1" applyFill="1" applyBorder="1" applyAlignment="1" applyProtection="1">
      <alignment horizontal="center" vertical="top" wrapText="1"/>
      <protection hidden="1"/>
    </xf>
    <xf numFmtId="165" fontId="45" fillId="0" borderId="26" xfId="7" applyNumberFormat="1" applyFont="1" applyBorder="1" applyAlignment="1" applyProtection="1">
      <alignment horizontal="center" vertical="top" wrapText="1"/>
      <protection hidden="1"/>
    </xf>
    <xf numFmtId="164" fontId="45" fillId="0" borderId="26" xfId="7" applyNumberFormat="1" applyFont="1" applyBorder="1" applyAlignment="1" applyProtection="1">
      <alignment horizontal="center" vertical="top" wrapText="1"/>
      <protection hidden="1"/>
    </xf>
    <xf numFmtId="0" fontId="46" fillId="0" borderId="3" xfId="7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2" fontId="2" fillId="0" borderId="3" xfId="0" applyNumberFormat="1" applyFont="1" applyBorder="1" applyAlignment="1" applyProtection="1">
      <alignment horizontal="center" vertical="center"/>
      <protection hidden="1"/>
    </xf>
    <xf numFmtId="2" fontId="8" fillId="0" borderId="3" xfId="0" applyNumberFormat="1" applyFont="1" applyBorder="1" applyAlignment="1" applyProtection="1">
      <alignment horizontal="center" vertical="center"/>
      <protection hidden="1"/>
    </xf>
    <xf numFmtId="0" fontId="45" fillId="0" borderId="0" xfId="0" applyFont="1" applyProtection="1">
      <protection hidden="1"/>
    </xf>
    <xf numFmtId="0" fontId="0" fillId="0" borderId="3" xfId="0" applyBorder="1" applyProtection="1">
      <protection hidden="1"/>
    </xf>
    <xf numFmtId="0" fontId="11" fillId="0" borderId="3" xfId="0" applyFont="1" applyBorder="1" applyAlignment="1" applyProtection="1">
      <alignment wrapText="1"/>
      <protection hidden="1"/>
    </xf>
    <xf numFmtId="0" fontId="6" fillId="0" borderId="3" xfId="0" applyFont="1" applyBorder="1" applyProtection="1">
      <protection hidden="1"/>
    </xf>
    <xf numFmtId="0" fontId="46" fillId="0" borderId="3" xfId="7" applyFont="1" applyBorder="1" applyAlignment="1" applyProtection="1">
      <alignment horizontal="right"/>
      <protection hidden="1"/>
    </xf>
    <xf numFmtId="165" fontId="2" fillId="0" borderId="3" xfId="0" applyNumberFormat="1" applyFont="1" applyBorder="1" applyAlignment="1" applyProtection="1">
      <alignment horizontal="center" vertical="center"/>
      <protection hidden="1"/>
    </xf>
    <xf numFmtId="165" fontId="2" fillId="3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 applyProtection="1">
      <alignment horizontal="center"/>
      <protection hidden="1"/>
    </xf>
    <xf numFmtId="2" fontId="2" fillId="0" borderId="3" xfId="0" applyNumberFormat="1" applyFont="1" applyBorder="1" applyAlignment="1" applyProtection="1">
      <alignment horizontal="center"/>
      <protection hidden="1"/>
    </xf>
    <xf numFmtId="2" fontId="2" fillId="3" borderId="3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46" fillId="0" borderId="0" xfId="7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45" fillId="0" borderId="0" xfId="7" applyFont="1" applyAlignment="1" applyProtection="1">
      <alignment horizontal="right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3" xfId="0" applyBorder="1" applyAlignment="1" applyProtection="1">
      <alignment vertical="top" wrapText="1"/>
      <protection hidden="1"/>
    </xf>
    <xf numFmtId="0" fontId="0" fillId="0" borderId="3" xfId="0" applyBorder="1" applyAlignment="1" applyProtection="1">
      <alignment horizontal="center"/>
      <protection hidden="1"/>
    </xf>
    <xf numFmtId="0" fontId="50" fillId="0" borderId="1" xfId="0" applyFont="1" applyBorder="1" applyAlignment="1" applyProtection="1">
      <alignment horizontal="center" vertical="top" wrapText="1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1" fillId="0" borderId="1" xfId="0" applyFont="1" applyBorder="1" applyProtection="1">
      <protection hidden="1"/>
    </xf>
    <xf numFmtId="0" fontId="58" fillId="0" borderId="1" xfId="0" applyFont="1" applyBorder="1" applyAlignment="1" applyProtection="1">
      <alignment horizontal="center"/>
      <protection hidden="1"/>
    </xf>
    <xf numFmtId="0" fontId="51" fillId="0" borderId="1" xfId="0" applyFont="1" applyBorder="1" applyAlignment="1" applyProtection="1">
      <alignment horizontal="center"/>
      <protection hidden="1"/>
    </xf>
    <xf numFmtId="0" fontId="58" fillId="0" borderId="1" xfId="0" applyFont="1" applyBorder="1" applyProtection="1">
      <protection hidden="1"/>
    </xf>
    <xf numFmtId="0" fontId="56" fillId="0" borderId="6" xfId="6" applyFont="1" applyBorder="1" applyAlignment="1" applyProtection="1">
      <alignment horizontal="left" vertical="center" indent="1"/>
      <protection hidden="1"/>
    </xf>
    <xf numFmtId="0" fontId="57" fillId="7" borderId="3" xfId="0" applyFont="1" applyFill="1" applyBorder="1" applyProtection="1">
      <protection locked="0"/>
    </xf>
    <xf numFmtId="0" fontId="6" fillId="0" borderId="0" xfId="0" applyFont="1" applyProtection="1">
      <protection hidden="1"/>
    </xf>
    <xf numFmtId="0" fontId="22" fillId="0" borderId="0" xfId="7" applyFont="1" applyAlignment="1" applyProtection="1">
      <alignment horizontal="center"/>
      <protection hidden="1"/>
    </xf>
    <xf numFmtId="165" fontId="22" fillId="2" borderId="3" xfId="7" applyNumberFormat="1" applyFont="1" applyFill="1" applyBorder="1" applyAlignment="1" applyProtection="1">
      <alignment horizontal="center" vertical="top" wrapText="1"/>
      <protection hidden="1"/>
    </xf>
    <xf numFmtId="165" fontId="22" fillId="0" borderId="26" xfId="7" applyNumberFormat="1" applyFont="1" applyBorder="1" applyAlignment="1" applyProtection="1">
      <alignment horizontal="center" vertical="top" wrapText="1"/>
      <protection hidden="1"/>
    </xf>
    <xf numFmtId="0" fontId="8" fillId="0" borderId="3" xfId="0" applyFont="1" applyBorder="1" applyProtection="1">
      <protection hidden="1"/>
    </xf>
    <xf numFmtId="0" fontId="8" fillId="0" borderId="0" xfId="0" applyFont="1" applyProtection="1">
      <protection hidden="1"/>
    </xf>
    <xf numFmtId="0" fontId="6" fillId="0" borderId="0" xfId="0" applyFont="1" applyAlignment="1" applyProtection="1">
      <alignment vertical="top" wrapText="1"/>
      <protection hidden="1"/>
    </xf>
    <xf numFmtId="0" fontId="1" fillId="0" borderId="0" xfId="6" applyProtection="1">
      <protection hidden="1"/>
    </xf>
    <xf numFmtId="0" fontId="8" fillId="3" borderId="2" xfId="1" applyFont="1" applyFill="1" applyBorder="1" applyAlignment="1" applyProtection="1">
      <alignment horizontal="left" vertical="top" wrapText="1"/>
      <protection hidden="1"/>
    </xf>
    <xf numFmtId="0" fontId="4" fillId="0" borderId="0" xfId="4" applyFont="1" applyProtection="1">
      <protection hidden="1"/>
    </xf>
    <xf numFmtId="0" fontId="19" fillId="2" borderId="6" xfId="6" applyFont="1" applyFill="1" applyBorder="1" applyAlignment="1" applyProtection="1">
      <alignment horizontal="left" vertical="center"/>
      <protection hidden="1"/>
    </xf>
    <xf numFmtId="0" fontId="20" fillId="2" borderId="4" xfId="6" applyFont="1" applyFill="1" applyBorder="1" applyAlignment="1" applyProtection="1">
      <alignment horizontal="center" vertical="center"/>
      <protection hidden="1"/>
    </xf>
    <xf numFmtId="0" fontId="4" fillId="0" borderId="3" xfId="7" applyFont="1" applyBorder="1" applyAlignment="1" applyProtection="1">
      <alignment horizontal="left" vertical="top"/>
      <protection hidden="1"/>
    </xf>
    <xf numFmtId="0" fontId="11" fillId="0" borderId="0" xfId="6" applyFont="1" applyAlignment="1" applyProtection="1">
      <alignment horizontal="left"/>
      <protection hidden="1"/>
    </xf>
    <xf numFmtId="0" fontId="23" fillId="0" borderId="0" xfId="4" applyFont="1" applyProtection="1">
      <protection hidden="1"/>
    </xf>
    <xf numFmtId="0" fontId="1" fillId="0" borderId="0" xfId="6" applyAlignment="1" applyProtection="1">
      <alignment horizontal="left" vertical="center"/>
      <protection locked="0"/>
    </xf>
    <xf numFmtId="0" fontId="61" fillId="0" borderId="0" xfId="6" applyFont="1" applyAlignment="1" applyProtection="1">
      <alignment horizontal="center" vertical="center"/>
      <protection locked="0"/>
    </xf>
    <xf numFmtId="0" fontId="1" fillId="0" borderId="0" xfId="6" applyAlignment="1" applyProtection="1">
      <alignment horizontal="left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2" fillId="0" borderId="0" xfId="6" applyFont="1" applyProtection="1">
      <protection locked="0"/>
    </xf>
    <xf numFmtId="0" fontId="16" fillId="0" borderId="0" xfId="9" applyFont="1" applyProtection="1">
      <protection locked="0"/>
    </xf>
    <xf numFmtId="0" fontId="13" fillId="0" borderId="0" xfId="9" applyFont="1" applyAlignment="1" applyProtection="1">
      <alignment horizontal="center" vertical="center"/>
      <protection locked="0"/>
    </xf>
    <xf numFmtId="0" fontId="0" fillId="0" borderId="0" xfId="1" applyFont="1" applyAlignment="1" applyProtection="1">
      <alignment horizontal="left" vertical="center"/>
      <protection locked="0"/>
    </xf>
    <xf numFmtId="0" fontId="56" fillId="0" borderId="0" xfId="10" applyFont="1" applyAlignment="1" applyProtection="1">
      <alignment horizontal="left" vertical="center" indent="1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60" fillId="0" borderId="0" xfId="26" applyFont="1" applyFill="1" applyBorder="1" applyAlignment="1" applyProtection="1">
      <protection locked="0"/>
    </xf>
    <xf numFmtId="0" fontId="6" fillId="0" borderId="0" xfId="6" applyFont="1" applyProtection="1">
      <protection locked="0"/>
    </xf>
    <xf numFmtId="0" fontId="55" fillId="0" borderId="0" xfId="0" applyFont="1" applyProtection="1">
      <protection locked="0"/>
    </xf>
    <xf numFmtId="0" fontId="8" fillId="0" borderId="0" xfId="6" applyFont="1" applyAlignment="1" applyProtection="1">
      <alignment horizontal="right" vertical="center" indent="1"/>
      <protection locked="0"/>
    </xf>
    <xf numFmtId="0" fontId="6" fillId="0" borderId="0" xfId="6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8" fillId="3" borderId="2" xfId="1" applyFont="1" applyFill="1" applyBorder="1" applyAlignment="1" applyProtection="1">
      <alignment horizontal="center" vertical="top" wrapText="1"/>
      <protection locked="0"/>
    </xf>
    <xf numFmtId="0" fontId="8" fillId="3" borderId="2" xfId="9" applyFont="1" applyFill="1" applyBorder="1" applyAlignment="1" applyProtection="1">
      <alignment horizontal="center" vertical="top" wrapText="1"/>
      <protection locked="0"/>
    </xf>
    <xf numFmtId="0" fontId="19" fillId="2" borderId="4" xfId="6" applyFont="1" applyFill="1" applyBorder="1" applyAlignment="1" applyProtection="1">
      <alignment horizontal="left" vertical="center"/>
      <protection locked="0"/>
    </xf>
    <xf numFmtId="0" fontId="19" fillId="2" borderId="4" xfId="6" applyFont="1" applyFill="1" applyBorder="1" applyAlignment="1" applyProtection="1">
      <alignment horizontal="left" vertical="center" indent="1"/>
      <protection locked="0"/>
    </xf>
    <xf numFmtId="0" fontId="19" fillId="2" borderId="4" xfId="6" applyFont="1" applyFill="1" applyBorder="1" applyAlignment="1" applyProtection="1">
      <alignment horizontal="center" vertical="center"/>
      <protection locked="0"/>
    </xf>
    <xf numFmtId="0" fontId="20" fillId="2" borderId="4" xfId="6" applyFont="1" applyFill="1" applyBorder="1" applyAlignment="1" applyProtection="1">
      <alignment horizontal="center" vertical="center"/>
      <protection locked="0"/>
    </xf>
    <xf numFmtId="0" fontId="21" fillId="2" borderId="4" xfId="6" applyFont="1" applyFill="1" applyBorder="1" applyAlignment="1" applyProtection="1">
      <alignment horizontal="center"/>
      <protection locked="0"/>
    </xf>
    <xf numFmtId="0" fontId="4" fillId="2" borderId="4" xfId="4" applyFont="1" applyFill="1" applyBorder="1" applyAlignment="1" applyProtection="1">
      <alignment horizontal="center"/>
      <protection locked="0"/>
    </xf>
    <xf numFmtId="0" fontId="4" fillId="2" borderId="5" xfId="4" applyFont="1" applyFill="1" applyBorder="1" applyAlignment="1" applyProtection="1">
      <alignment horizontal="center"/>
      <protection locked="0"/>
    </xf>
    <xf numFmtId="0" fontId="4" fillId="0" borderId="3" xfId="7" applyFont="1" applyBorder="1" applyAlignment="1" applyProtection="1">
      <alignment horizontal="left" vertical="top"/>
      <protection locked="0"/>
    </xf>
    <xf numFmtId="49" fontId="4" fillId="0" borderId="3" xfId="4" applyNumberFormat="1" applyFont="1" applyBorder="1" applyAlignment="1" applyProtection="1">
      <alignment horizontal="center" vertical="center"/>
      <protection locked="0"/>
    </xf>
    <xf numFmtId="44" fontId="11" fillId="0" borderId="3" xfId="4" applyNumberFormat="1" applyFont="1" applyBorder="1" applyAlignment="1" applyProtection="1">
      <alignment horizontal="left" vertical="center"/>
      <protection locked="0"/>
    </xf>
    <xf numFmtId="167" fontId="4" fillId="0" borderId="3" xfId="15" applyNumberFormat="1" applyFont="1" applyBorder="1" applyAlignment="1" applyProtection="1">
      <alignment horizontal="left" vertical="top"/>
      <protection locked="0"/>
    </xf>
    <xf numFmtId="0" fontId="4" fillId="0" borderId="3" xfId="4" applyFont="1" applyBorder="1" applyAlignment="1" applyProtection="1">
      <alignment horizontal="left" vertical="center" indent="1"/>
      <protection locked="0"/>
    </xf>
    <xf numFmtId="0" fontId="2" fillId="2" borderId="4" xfId="6" applyFont="1" applyFill="1" applyBorder="1" applyAlignment="1" applyProtection="1">
      <alignment horizontal="left" vertical="center"/>
      <protection locked="0"/>
    </xf>
    <xf numFmtId="0" fontId="2" fillId="2" borderId="4" xfId="14" applyFont="1" applyFill="1" applyBorder="1" applyAlignment="1" applyProtection="1">
      <alignment horizontal="left" vertical="center"/>
      <protection locked="0"/>
    </xf>
    <xf numFmtId="165" fontId="48" fillId="3" borderId="3" xfId="7" applyNumberFormat="1" applyFont="1" applyFill="1" applyBorder="1" applyAlignment="1" applyProtection="1">
      <alignment horizontal="center" vertical="top" wrapText="1"/>
      <protection hidden="1"/>
    </xf>
    <xf numFmtId="0" fontId="57" fillId="7" borderId="0" xfId="0" applyFont="1" applyFill="1" applyProtection="1">
      <protection hidden="1"/>
    </xf>
    <xf numFmtId="0" fontId="0" fillId="7" borderId="0" xfId="0" applyFill="1" applyProtection="1">
      <protection hidden="1"/>
    </xf>
    <xf numFmtId="164" fontId="59" fillId="0" borderId="0" xfId="0" applyNumberFormat="1" applyFont="1" applyProtection="1">
      <protection hidden="1"/>
    </xf>
    <xf numFmtId="0" fontId="59" fillId="0" borderId="0" xfId="10" applyFont="1" applyAlignment="1" applyProtection="1">
      <alignment horizontal="left" vertical="center" indent="1"/>
      <protection hidden="1"/>
    </xf>
    <xf numFmtId="0" fontId="59" fillId="3" borderId="3" xfId="10" applyFont="1" applyFill="1" applyBorder="1" applyAlignment="1" applyProtection="1">
      <alignment vertical="center"/>
      <protection hidden="1"/>
    </xf>
    <xf numFmtId="0" fontId="56" fillId="3" borderId="3" xfId="10" applyFont="1" applyFill="1" applyBorder="1" applyAlignment="1" applyProtection="1">
      <alignment vertical="center"/>
      <protection hidden="1"/>
    </xf>
    <xf numFmtId="164" fontId="59" fillId="3" borderId="3" xfId="0" applyNumberFormat="1" applyFont="1" applyFill="1" applyBorder="1" applyAlignment="1" applyProtection="1">
      <alignment vertical="center"/>
      <protection hidden="1"/>
    </xf>
    <xf numFmtId="0" fontId="3" fillId="0" borderId="0" xfId="6" applyFont="1" applyAlignment="1" applyProtection="1">
      <alignment horizontal="left"/>
      <protection locked="0"/>
    </xf>
    <xf numFmtId="44" fontId="66" fillId="3" borderId="3" xfId="6" applyNumberFormat="1" applyFont="1" applyFill="1" applyBorder="1" applyAlignment="1" applyProtection="1">
      <alignment vertical="center"/>
      <protection hidden="1"/>
    </xf>
    <xf numFmtId="9" fontId="57" fillId="2" borderId="6" xfId="21" applyFont="1" applyFill="1" applyBorder="1" applyAlignment="1" applyProtection="1">
      <alignment horizontal="center" vertical="center"/>
      <protection hidden="1"/>
    </xf>
    <xf numFmtId="0" fontId="6" fillId="0" borderId="0" xfId="6" applyFont="1" applyProtection="1">
      <protection hidden="1"/>
    </xf>
    <xf numFmtId="0" fontId="8" fillId="8" borderId="0" xfId="6" applyFont="1" applyFill="1" applyProtection="1">
      <protection hidden="1"/>
    </xf>
    <xf numFmtId="1" fontId="67" fillId="8" borderId="0" xfId="2" applyNumberFormat="1" applyFont="1" applyFill="1" applyAlignment="1" applyProtection="1">
      <alignment horizontal="center"/>
      <protection hidden="1"/>
    </xf>
    <xf numFmtId="0" fontId="4" fillId="0" borderId="5" xfId="7" applyFont="1" applyBorder="1" applyAlignment="1" applyProtection="1">
      <alignment horizontal="left"/>
      <protection locked="0"/>
    </xf>
    <xf numFmtId="49" fontId="4" fillId="0" borderId="3" xfId="4" applyNumberFormat="1" applyFont="1" applyBorder="1" applyAlignment="1" applyProtection="1">
      <alignment horizontal="left" vertical="center"/>
      <protection locked="0"/>
    </xf>
    <xf numFmtId="49" fontId="69" fillId="0" borderId="3" xfId="4" applyNumberFormat="1" applyFont="1" applyBorder="1" applyAlignment="1" applyProtection="1">
      <alignment horizontal="left" vertical="center" indent="1"/>
      <protection locked="0"/>
    </xf>
    <xf numFmtId="0" fontId="70" fillId="0" borderId="3" xfId="4" applyFont="1" applyBorder="1" applyAlignment="1" applyProtection="1">
      <alignment horizontal="center" vertical="center"/>
      <protection hidden="1"/>
    </xf>
    <xf numFmtId="0" fontId="50" fillId="6" borderId="3" xfId="4" applyFont="1" applyFill="1" applyBorder="1" applyAlignment="1" applyProtection="1">
      <alignment horizontal="left" vertical="center"/>
      <protection locked="0"/>
    </xf>
    <xf numFmtId="0" fontId="50" fillId="6" borderId="3" xfId="4" applyFont="1" applyFill="1" applyBorder="1" applyAlignment="1" applyProtection="1">
      <alignment vertical="center"/>
      <protection locked="0"/>
    </xf>
    <xf numFmtId="170" fontId="70" fillId="0" borderId="3" xfId="4" applyNumberFormat="1" applyFont="1" applyBorder="1" applyAlignment="1" applyProtection="1">
      <alignment vertical="center"/>
      <protection hidden="1"/>
    </xf>
    <xf numFmtId="171" fontId="4" fillId="0" borderId="3" xfId="4" applyNumberFormat="1" applyFont="1" applyBorder="1" applyAlignment="1" applyProtection="1">
      <alignment horizontal="center" vertical="center"/>
      <protection hidden="1"/>
    </xf>
    <xf numFmtId="0" fontId="11" fillId="9" borderId="2" xfId="1" applyFont="1" applyFill="1" applyBorder="1" applyAlignment="1" applyProtection="1">
      <alignment horizontal="center" vertical="top" wrapText="1"/>
      <protection locked="0"/>
    </xf>
    <xf numFmtId="0" fontId="0" fillId="0" borderId="0" xfId="6" applyFont="1" applyAlignment="1" applyProtection="1">
      <alignment vertical="center" wrapText="1"/>
      <protection locked="0"/>
    </xf>
    <xf numFmtId="0" fontId="68" fillId="0" borderId="0" xfId="7" applyFont="1" applyAlignment="1" applyProtection="1">
      <alignment wrapText="1"/>
      <protection locked="0"/>
    </xf>
    <xf numFmtId="1" fontId="20" fillId="10" borderId="3" xfId="6" applyNumberFormat="1" applyFont="1" applyFill="1" applyBorder="1" applyAlignment="1" applyProtection="1">
      <alignment horizontal="center" vertical="center"/>
      <protection locked="0"/>
    </xf>
    <xf numFmtId="0" fontId="59" fillId="0" borderId="0" xfId="10" applyFont="1" applyAlignment="1" applyProtection="1">
      <alignment horizontal="left" vertical="center" indent="1"/>
      <protection locked="0"/>
    </xf>
    <xf numFmtId="170" fontId="66" fillId="3" borderId="3" xfId="6" applyNumberFormat="1" applyFont="1" applyFill="1" applyBorder="1" applyAlignment="1" applyProtection="1">
      <alignment vertical="center"/>
      <protection hidden="1"/>
    </xf>
    <xf numFmtId="164" fontId="53" fillId="0" borderId="3" xfId="0" applyNumberFormat="1" applyFont="1" applyBorder="1" applyProtection="1">
      <protection hidden="1"/>
    </xf>
    <xf numFmtId="164" fontId="57" fillId="0" borderId="3" xfId="0" applyNumberFormat="1" applyFont="1" applyBorder="1" applyProtection="1">
      <protection hidden="1"/>
    </xf>
    <xf numFmtId="0" fontId="73" fillId="0" borderId="0" xfId="0" applyFont="1" applyAlignment="1" applyProtection="1">
      <alignment horizontal="center"/>
      <protection hidden="1"/>
    </xf>
    <xf numFmtId="0" fontId="60" fillId="0" borderId="0" xfId="0" applyFont="1" applyProtection="1">
      <protection hidden="1"/>
    </xf>
    <xf numFmtId="170" fontId="60" fillId="0" borderId="0" xfId="0" applyNumberFormat="1" applyFont="1" applyProtection="1">
      <protection hidden="1"/>
    </xf>
    <xf numFmtId="166" fontId="74" fillId="0" borderId="0" xfId="6" applyNumberFormat="1" applyFont="1" applyAlignment="1" applyProtection="1">
      <alignment vertical="center"/>
      <protection hidden="1"/>
    </xf>
    <xf numFmtId="164" fontId="74" fillId="0" borderId="0" xfId="6" applyNumberFormat="1" applyFont="1" applyProtection="1">
      <protection hidden="1"/>
    </xf>
    <xf numFmtId="166" fontId="74" fillId="0" borderId="0" xfId="6" applyNumberFormat="1" applyFont="1" applyAlignment="1" applyProtection="1">
      <alignment horizontal="right" vertical="center"/>
      <protection hidden="1"/>
    </xf>
    <xf numFmtId="164" fontId="74" fillId="0" borderId="0" xfId="6" applyNumberFormat="1" applyFont="1" applyAlignment="1" applyProtection="1">
      <alignment horizontal="right"/>
      <protection hidden="1"/>
    </xf>
    <xf numFmtId="166" fontId="60" fillId="0" borderId="0" xfId="6" applyNumberFormat="1" applyFont="1" applyAlignment="1" applyProtection="1">
      <alignment horizontal="right" vertical="center"/>
      <protection hidden="1"/>
    </xf>
    <xf numFmtId="164" fontId="60" fillId="0" borderId="0" xfId="6" applyNumberFormat="1" applyFont="1" applyAlignment="1" applyProtection="1">
      <alignment horizontal="right"/>
      <protection hidden="1"/>
    </xf>
    <xf numFmtId="0" fontId="24" fillId="0" borderId="0" xfId="7" applyFont="1" applyAlignment="1" applyProtection="1">
      <alignment wrapText="1"/>
      <protection locked="0"/>
    </xf>
    <xf numFmtId="0" fontId="5" fillId="0" borderId="0" xfId="7" applyFont="1" applyAlignment="1" applyProtection="1">
      <alignment wrapText="1"/>
      <protection locked="0"/>
    </xf>
    <xf numFmtId="0" fontId="59" fillId="0" borderId="3" xfId="10" applyFont="1" applyBorder="1" applyAlignment="1" applyProtection="1">
      <alignment horizontal="left" vertical="center" indent="1"/>
      <protection locked="0"/>
    </xf>
    <xf numFmtId="0" fontId="4" fillId="0" borderId="3" xfId="4" applyFont="1" applyBorder="1" applyAlignment="1" applyProtection="1">
      <alignment horizontal="center" vertical="center"/>
      <protection hidden="1"/>
    </xf>
    <xf numFmtId="0" fontId="72" fillId="0" borderId="0" xfId="6" applyFont="1" applyAlignment="1" applyProtection="1">
      <alignment horizontal="left"/>
      <protection hidden="1"/>
    </xf>
    <xf numFmtId="0" fontId="72" fillId="0" borderId="0" xfId="4" applyFont="1" applyAlignment="1" applyProtection="1">
      <alignment horizontal="left"/>
      <protection hidden="1"/>
    </xf>
    <xf numFmtId="169" fontId="72" fillId="0" borderId="0" xfId="4" applyNumberFormat="1" applyFont="1" applyAlignment="1" applyProtection="1">
      <alignment horizontal="left"/>
      <protection hidden="1"/>
    </xf>
    <xf numFmtId="0" fontId="72" fillId="0" borderId="0" xfId="0" applyFont="1" applyAlignment="1">
      <alignment horizontal="left"/>
    </xf>
    <xf numFmtId="49" fontId="70" fillId="0" borderId="3" xfId="4" applyNumberFormat="1" applyFont="1" applyBorder="1" applyAlignment="1" applyProtection="1">
      <alignment horizontal="left" vertical="center"/>
      <protection locked="0"/>
    </xf>
    <xf numFmtId="0" fontId="6" fillId="0" borderId="0" xfId="6" applyFont="1" applyAlignment="1" applyProtection="1">
      <alignment horizontal="left"/>
      <protection hidden="1"/>
    </xf>
    <xf numFmtId="0" fontId="59" fillId="8" borderId="18" xfId="10" applyFont="1" applyFill="1" applyBorder="1" applyAlignment="1" applyProtection="1">
      <alignment horizontal="left" vertical="center" indent="1"/>
      <protection locked="0"/>
    </xf>
    <xf numFmtId="0" fontId="59" fillId="8" borderId="0" xfId="10" applyFont="1" applyFill="1" applyAlignment="1" applyProtection="1">
      <alignment horizontal="left" vertical="center" indent="1"/>
      <protection locked="0"/>
    </xf>
    <xf numFmtId="0" fontId="6" fillId="8" borderId="18" xfId="6" applyFont="1" applyFill="1" applyBorder="1" applyProtection="1">
      <protection locked="0"/>
    </xf>
    <xf numFmtId="0" fontId="6" fillId="8" borderId="19" xfId="6" applyFont="1" applyFill="1" applyBorder="1" applyProtection="1">
      <protection locked="0"/>
    </xf>
    <xf numFmtId="4" fontId="59" fillId="8" borderId="20" xfId="10" applyNumberFormat="1" applyFont="1" applyFill="1" applyBorder="1" applyAlignment="1" applyProtection="1">
      <alignment horizontal="right" vertical="center"/>
      <protection locked="0"/>
    </xf>
    <xf numFmtId="4" fontId="59" fillId="8" borderId="0" xfId="10" applyNumberFormat="1" applyFont="1" applyFill="1" applyAlignment="1" applyProtection="1">
      <alignment horizontal="right" vertical="center"/>
      <protection locked="0"/>
    </xf>
    <xf numFmtId="0" fontId="6" fillId="8" borderId="0" xfId="6" applyFont="1" applyFill="1" applyProtection="1">
      <protection locked="0"/>
    </xf>
    <xf numFmtId="0" fontId="6" fillId="8" borderId="21" xfId="6" applyFont="1" applyFill="1" applyBorder="1" applyProtection="1">
      <protection locked="0"/>
    </xf>
    <xf numFmtId="0" fontId="6" fillId="8" borderId="23" xfId="6" applyFont="1" applyFill="1" applyBorder="1" applyProtection="1">
      <protection locked="0"/>
    </xf>
    <xf numFmtId="0" fontId="6" fillId="8" borderId="24" xfId="6" applyFont="1" applyFill="1" applyBorder="1" applyProtection="1">
      <protection locked="0"/>
    </xf>
    <xf numFmtId="1" fontId="67" fillId="8" borderId="0" xfId="2" applyNumberFormat="1" applyFont="1" applyFill="1" applyAlignment="1" applyProtection="1">
      <alignment horizontal="center" vertical="center"/>
      <protection hidden="1"/>
    </xf>
    <xf numFmtId="0" fontId="1" fillId="0" borderId="20" xfId="6" applyBorder="1" applyProtection="1">
      <protection locked="0"/>
    </xf>
    <xf numFmtId="171" fontId="47" fillId="9" borderId="0" xfId="6" applyNumberFormat="1" applyFont="1" applyFill="1" applyProtection="1">
      <protection locked="0"/>
    </xf>
    <xf numFmtId="44" fontId="4" fillId="0" borderId="3" xfId="4" applyNumberFormat="1" applyFont="1" applyBorder="1" applyAlignment="1" applyProtection="1">
      <alignment horizontal="center" vertical="center"/>
      <protection hidden="1"/>
    </xf>
    <xf numFmtId="0" fontId="77" fillId="0" borderId="0" xfId="6" applyFont="1" applyAlignment="1" applyProtection="1">
      <alignment horizontal="left" vertical="center"/>
      <protection locked="0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0" fontId="2" fillId="0" borderId="0" xfId="6" applyFont="1" applyAlignment="1" applyProtection="1">
      <alignment wrapText="1"/>
      <protection locked="0"/>
    </xf>
    <xf numFmtId="0" fontId="15" fillId="2" borderId="4" xfId="26" applyFont="1" applyFill="1" applyBorder="1" applyAlignment="1" applyProtection="1">
      <alignment horizontal="left" vertical="center"/>
      <protection locked="0"/>
    </xf>
    <xf numFmtId="0" fontId="15" fillId="2" borderId="4" xfId="26" applyFont="1" applyFill="1" applyBorder="1" applyAlignment="1" applyProtection="1">
      <alignment horizontal="center" vertical="center"/>
      <protection locked="0"/>
    </xf>
    <xf numFmtId="0" fontId="11" fillId="2" borderId="4" xfId="26" applyFont="1" applyFill="1" applyBorder="1" applyAlignment="1" applyProtection="1">
      <alignment horizontal="left" vertical="center" indent="1"/>
      <protection locked="0"/>
    </xf>
    <xf numFmtId="0" fontId="78" fillId="0" borderId="0" xfId="0" applyFont="1" applyProtection="1">
      <protection locked="0"/>
    </xf>
    <xf numFmtId="0" fontId="82" fillId="0" borderId="0" xfId="1" applyFont="1" applyAlignment="1" applyProtection="1">
      <alignment horizontal="left" vertical="center"/>
      <protection locked="0"/>
    </xf>
    <xf numFmtId="0" fontId="4" fillId="0" borderId="0" xfId="6" applyFont="1" applyProtection="1">
      <protection hidden="1"/>
    </xf>
    <xf numFmtId="0" fontId="70" fillId="3" borderId="2" xfId="1" applyFont="1" applyFill="1" applyBorder="1" applyAlignment="1" applyProtection="1">
      <alignment horizontal="left" vertical="top" wrapText="1"/>
      <protection hidden="1"/>
    </xf>
    <xf numFmtId="0" fontId="75" fillId="2" borderId="6" xfId="6" applyFont="1" applyFill="1" applyBorder="1" applyAlignment="1" applyProtection="1">
      <alignment horizontal="left" vertical="center"/>
      <protection hidden="1"/>
    </xf>
    <xf numFmtId="0" fontId="75" fillId="2" borderId="6" xfId="6" applyFont="1" applyFill="1" applyBorder="1" applyAlignment="1" applyProtection="1">
      <alignment horizontal="center" vertical="center"/>
      <protection hidden="1"/>
    </xf>
    <xf numFmtId="0" fontId="84" fillId="0" borderId="0" xfId="26" applyFont="1" applyProtection="1">
      <protection locked="0"/>
    </xf>
    <xf numFmtId="0" fontId="50" fillId="7" borderId="0" xfId="6" applyFont="1" applyFill="1" applyProtection="1">
      <protection locked="0"/>
    </xf>
    <xf numFmtId="0" fontId="50" fillId="7" borderId="0" xfId="0" applyFont="1" applyFill="1"/>
    <xf numFmtId="0" fontId="82" fillId="3" borderId="0" xfId="1" applyFont="1" applyFill="1" applyAlignment="1" applyProtection="1">
      <alignment horizontal="left" vertical="center"/>
      <protection locked="0"/>
    </xf>
    <xf numFmtId="0" fontId="1" fillId="3" borderId="0" xfId="6" applyFill="1" applyAlignment="1" applyProtection="1">
      <alignment horizontal="left"/>
      <protection locked="0"/>
    </xf>
    <xf numFmtId="0" fontId="1" fillId="3" borderId="0" xfId="6" applyFill="1" applyAlignment="1" applyProtection="1">
      <alignment horizontal="left" vertical="center"/>
      <protection locked="0"/>
    </xf>
    <xf numFmtId="0" fontId="1" fillId="3" borderId="0" xfId="6" applyFill="1" applyAlignment="1" applyProtection="1">
      <alignment horizontal="center" vertical="center"/>
      <protection locked="0"/>
    </xf>
    <xf numFmtId="170" fontId="86" fillId="0" borderId="3" xfId="4" applyNumberFormat="1" applyFont="1" applyBorder="1" applyAlignment="1" applyProtection="1">
      <alignment vertical="center"/>
      <protection hidden="1"/>
    </xf>
    <xf numFmtId="0" fontId="64" fillId="0" borderId="0" xfId="6" applyFont="1" applyAlignment="1" applyProtection="1">
      <alignment horizontal="right"/>
      <protection locked="0"/>
    </xf>
    <xf numFmtId="0" fontId="87" fillId="8" borderId="22" xfId="26" applyFont="1" applyFill="1" applyBorder="1" applyAlignment="1" applyProtection="1">
      <alignment vertical="center"/>
      <protection locked="0"/>
    </xf>
    <xf numFmtId="0" fontId="85" fillId="8" borderId="23" xfId="26" applyFont="1" applyFill="1" applyBorder="1" applyAlignment="1" applyProtection="1">
      <alignment vertical="center"/>
      <protection locked="0"/>
    </xf>
    <xf numFmtId="0" fontId="64" fillId="0" borderId="0" xfId="6" applyFont="1" applyAlignment="1" applyProtection="1">
      <alignment horizontal="left"/>
      <protection locked="0"/>
    </xf>
    <xf numFmtId="0" fontId="4" fillId="0" borderId="3" xfId="7" applyFont="1" applyBorder="1" applyAlignment="1" applyProtection="1">
      <alignment horizontal="center" vertical="top"/>
      <protection locked="0"/>
    </xf>
    <xf numFmtId="1" fontId="88" fillId="8" borderId="0" xfId="2" applyNumberFormat="1" applyFont="1" applyFill="1" applyAlignment="1" applyProtection="1">
      <alignment horizontal="center" vertical="center"/>
      <protection hidden="1"/>
    </xf>
    <xf numFmtId="0" fontId="75" fillId="2" borderId="4" xfId="6" applyFont="1" applyFill="1" applyBorder="1" applyAlignment="1" applyProtection="1">
      <alignment horizontal="left" vertical="center"/>
      <protection locked="0"/>
    </xf>
    <xf numFmtId="0" fontId="8" fillId="8" borderId="7" xfId="4" applyFont="1" applyFill="1" applyBorder="1" applyAlignment="1" applyProtection="1">
      <alignment horizontal="center" vertical="top" wrapText="1"/>
      <protection hidden="1"/>
    </xf>
    <xf numFmtId="0" fontId="89" fillId="0" borderId="3" xfId="7" applyFont="1" applyBorder="1" applyAlignment="1" applyProtection="1">
      <alignment horizontal="left" vertical="top"/>
      <protection locked="0"/>
    </xf>
    <xf numFmtId="0" fontId="89" fillId="0" borderId="3" xfId="7" applyFont="1" applyBorder="1" applyAlignment="1" applyProtection="1">
      <alignment horizontal="center" vertical="top"/>
      <protection locked="0"/>
    </xf>
    <xf numFmtId="49" fontId="89" fillId="0" borderId="3" xfId="4" applyNumberFormat="1" applyFont="1" applyBorder="1" applyAlignment="1" applyProtection="1">
      <alignment horizontal="left" vertical="center"/>
      <protection locked="0"/>
    </xf>
    <xf numFmtId="49" fontId="90" fillId="0" borderId="3" xfId="4" applyNumberFormat="1" applyFont="1" applyBorder="1" applyAlignment="1" applyProtection="1">
      <alignment horizontal="left" vertical="center"/>
      <protection locked="0"/>
    </xf>
    <xf numFmtId="49" fontId="91" fillId="0" borderId="3" xfId="4" applyNumberFormat="1" applyFont="1" applyBorder="1" applyAlignment="1" applyProtection="1">
      <alignment horizontal="left" vertical="center" indent="1"/>
      <protection locked="0"/>
    </xf>
    <xf numFmtId="0" fontId="8" fillId="11" borderId="7" xfId="4" applyFont="1" applyFill="1" applyBorder="1" applyAlignment="1" applyProtection="1">
      <alignment horizontal="center" vertical="top" wrapText="1"/>
      <protection hidden="1"/>
    </xf>
    <xf numFmtId="0" fontId="92" fillId="11" borderId="0" xfId="6" applyFont="1" applyFill="1" applyAlignment="1" applyProtection="1">
      <alignment horizontal="center"/>
      <protection hidden="1"/>
    </xf>
    <xf numFmtId="0" fontId="24" fillId="0" borderId="0" xfId="7" applyFont="1" applyAlignment="1" applyProtection="1">
      <alignment horizontal="center" vertical="top" wrapText="1"/>
      <protection locked="0"/>
    </xf>
    <xf numFmtId="3" fontId="59" fillId="8" borderId="17" xfId="10" applyNumberFormat="1" applyFont="1" applyFill="1" applyBorder="1" applyAlignment="1" applyProtection="1">
      <alignment horizontal="right" vertical="center"/>
      <protection locked="0"/>
    </xf>
    <xf numFmtId="3" fontId="59" fillId="8" borderId="18" xfId="10" applyNumberFormat="1" applyFont="1" applyFill="1" applyBorder="1" applyAlignment="1" applyProtection="1">
      <alignment horizontal="right" vertical="center"/>
      <protection locked="0"/>
    </xf>
    <xf numFmtId="4" fontId="59" fillId="8" borderId="20" xfId="10" applyNumberFormat="1" applyFont="1" applyFill="1" applyBorder="1" applyAlignment="1" applyProtection="1">
      <alignment horizontal="right" vertical="center"/>
      <protection locked="0"/>
    </xf>
    <xf numFmtId="4" fontId="59" fillId="8" borderId="0" xfId="10" applyNumberFormat="1" applyFont="1" applyFill="1" applyAlignment="1" applyProtection="1">
      <alignment horizontal="right" vertical="center"/>
      <protection locked="0"/>
    </xf>
    <xf numFmtId="0" fontId="81" fillId="0" borderId="0" xfId="8" applyFont="1" applyFill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39" fillId="0" borderId="0" xfId="16" applyFont="1" applyAlignment="1">
      <alignment horizontal="left" vertical="top" wrapText="1"/>
    </xf>
    <xf numFmtId="0" fontId="36" fillId="0" borderId="0" xfId="16" applyFont="1" applyAlignment="1">
      <alignment horizontal="left" vertical="top" wrapText="1" indent="2"/>
    </xf>
    <xf numFmtId="0" fontId="36" fillId="0" borderId="0" xfId="16" quotePrefix="1" applyFont="1" applyAlignment="1">
      <alignment horizontal="left" vertical="top" wrapText="1" indent="4"/>
    </xf>
    <xf numFmtId="0" fontId="36" fillId="0" borderId="0" xfId="16" applyFont="1" applyAlignment="1">
      <alignment horizontal="left" vertical="top" wrapText="1" indent="4"/>
    </xf>
    <xf numFmtId="0" fontId="40" fillId="0" borderId="0" xfId="19" applyFont="1" applyAlignment="1">
      <alignment vertical="top" wrapText="1"/>
    </xf>
    <xf numFmtId="0" fontId="39" fillId="0" borderId="0" xfId="19" applyFont="1" applyAlignment="1">
      <alignment horizontal="left" vertical="top" wrapText="1"/>
    </xf>
    <xf numFmtId="0" fontId="36" fillId="0" borderId="0" xfId="16" applyFont="1" applyAlignment="1">
      <alignment horizontal="left" vertical="top" wrapText="1" indent="3"/>
    </xf>
    <xf numFmtId="0" fontId="17" fillId="0" borderId="0" xfId="18" applyFont="1" applyAlignment="1">
      <alignment horizontal="left" vertical="top" wrapText="1"/>
    </xf>
    <xf numFmtId="0" fontId="12" fillId="2" borderId="17" xfId="13" applyFont="1" applyFill="1" applyBorder="1" applyAlignment="1" applyProtection="1">
      <alignment horizontal="left" vertical="top" wrapText="1"/>
      <protection hidden="1"/>
    </xf>
    <xf numFmtId="0" fontId="12" fillId="2" borderId="18" xfId="13" applyFont="1" applyFill="1" applyBorder="1" applyAlignment="1" applyProtection="1">
      <alignment horizontal="left" vertical="top" wrapText="1"/>
      <protection hidden="1"/>
    </xf>
    <xf numFmtId="0" fontId="12" fillId="2" borderId="19" xfId="13" applyFont="1" applyFill="1" applyBorder="1" applyAlignment="1" applyProtection="1">
      <alignment horizontal="left" vertical="top" wrapText="1"/>
      <protection hidden="1"/>
    </xf>
    <xf numFmtId="0" fontId="12" fillId="2" borderId="20" xfId="13" applyFont="1" applyFill="1" applyBorder="1" applyAlignment="1" applyProtection="1">
      <alignment horizontal="left" vertical="top" wrapText="1"/>
      <protection hidden="1"/>
    </xf>
    <xf numFmtId="0" fontId="12" fillId="2" borderId="0" xfId="13" applyFont="1" applyFill="1" applyAlignment="1" applyProtection="1">
      <alignment horizontal="left" vertical="top" wrapText="1"/>
      <protection hidden="1"/>
    </xf>
    <xf numFmtId="0" fontId="12" fillId="2" borderId="21" xfId="13" applyFont="1" applyFill="1" applyBorder="1" applyAlignment="1" applyProtection="1">
      <alignment horizontal="left" vertical="top" wrapText="1"/>
      <protection hidden="1"/>
    </xf>
    <xf numFmtId="0" fontId="12" fillId="2" borderId="22" xfId="13" applyFont="1" applyFill="1" applyBorder="1" applyAlignment="1" applyProtection="1">
      <alignment horizontal="left" vertical="top" wrapText="1"/>
      <protection hidden="1"/>
    </xf>
    <xf numFmtId="0" fontId="12" fillId="2" borderId="23" xfId="13" applyFont="1" applyFill="1" applyBorder="1" applyAlignment="1" applyProtection="1">
      <alignment horizontal="left" vertical="top" wrapText="1"/>
      <protection hidden="1"/>
    </xf>
    <xf numFmtId="0" fontId="12" fillId="2" borderId="24" xfId="13" applyFont="1" applyFill="1" applyBorder="1" applyAlignment="1" applyProtection="1">
      <alignment horizontal="left" vertical="top" wrapText="1"/>
      <protection hidden="1"/>
    </xf>
  </cellXfs>
  <cellStyles count="29">
    <cellStyle name="Normalny 2" xfId="25" xr:uid="{D45D5553-5EC0-4D73-9725-3C52A61E56FC}"/>
    <cellStyle name="Normalny_Arkusz1" xfId="20" xr:uid="{9CF388B4-A2BD-4EC0-B040-3E1D65BAEC82}"/>
    <cellStyle name="Гиперссылка" xfId="26" builtinId="8"/>
    <cellStyle name="Гиперссылка 2" xfId="8" xr:uid="{453BCD3D-41E9-46CB-AEE1-AEF39312D7C8}"/>
    <cellStyle name="Гиперссылка 2 2" xfId="24" xr:uid="{1ACF1049-0130-40DC-9006-FF7C56388460}"/>
    <cellStyle name="Обычный" xfId="0" builtinId="0"/>
    <cellStyle name="Обычный 11" xfId="6" xr:uid="{677D8109-E252-4B9B-A72C-CEAB48230A8F}"/>
    <cellStyle name="Обычный 2" xfId="2" xr:uid="{D5547BAC-5161-4D35-84ED-2ACEF8835AE4}"/>
    <cellStyle name="Обычный 2 2" xfId="15" xr:uid="{DD876A5E-2F7A-439A-A980-FED4615A93B1}"/>
    <cellStyle name="Обычный 2 2 2" xfId="7" xr:uid="{3BF89333-2828-4A03-8821-2DA31BFDD6D9}"/>
    <cellStyle name="Обычный 2 2 2 2" xfId="9" xr:uid="{0D9460C0-CD53-4E7A-9BDA-5F3BEC8D2D2F}"/>
    <cellStyle name="Обычный 2 2 3" xfId="4" xr:uid="{6BEEBF1F-B86C-49C9-A55D-9EB4FBF73987}"/>
    <cellStyle name="Обычный 2 3" xfId="11" xr:uid="{0021E64D-07A6-43A1-A232-4EB06548870D}"/>
    <cellStyle name="Обычный 2 3 2" xfId="1" xr:uid="{7CB56070-188D-47D2-BE23-621517443535}"/>
    <cellStyle name="Обычный 2 5 2 2 2 2" xfId="19" xr:uid="{841E6DAC-8E1D-47AD-B40F-93B3161C2BF8}"/>
    <cellStyle name="Обычный 2 5 2 2 3" xfId="22" xr:uid="{B2D1B672-EADB-4DCF-A706-D842C56CECCA}"/>
    <cellStyle name="Обычный 3" xfId="27" xr:uid="{749F2395-6D75-4CA3-AC31-9A9A7238A582}"/>
    <cellStyle name="Обычный 3 2" xfId="17" xr:uid="{BA5A218F-D478-489E-9F1D-3DD70979DB39}"/>
    <cellStyle name="Обычный 3 2 2" xfId="18" xr:uid="{2D57F9AE-19DE-4EEA-B3F4-2CC8F52C92E0}"/>
    <cellStyle name="Обычный 3 2 3" xfId="23" xr:uid="{089DFF40-B3E8-4801-AAEA-7812E4BE1BDF}"/>
    <cellStyle name="Обычный 4" xfId="28" xr:uid="{EE797068-4B76-4B21-8DEC-409709BB11FC}"/>
    <cellStyle name="Обычный 4 2" xfId="16" xr:uid="{8FFF7F3A-286B-4752-968B-27F1FB337284}"/>
    <cellStyle name="Обычный_Лист1" xfId="10" xr:uid="{9288ECFD-CBC1-42CD-910B-F238EFFCCA46}"/>
    <cellStyle name="Обычный_Лист1 2" xfId="13" xr:uid="{6EE13CEE-007C-4031-82D8-8A83AC9B1FC9}"/>
    <cellStyle name="Обычный_наличие" xfId="14" xr:uid="{5BE1C5A0-17AB-4DA6-B597-E5E18EF6E23C}"/>
    <cellStyle name="Процентный" xfId="21" builtinId="5"/>
    <cellStyle name="Процентный 2" xfId="12" xr:uid="{16B07365-3FF8-43BD-8BF9-6C0C99FFF555}"/>
    <cellStyle name="Финансовый 2" xfId="3" xr:uid="{786DBEA9-601E-434C-8C00-3A95F8DEBE06}"/>
    <cellStyle name="Финансовый 3" xfId="5" xr:uid="{7D6C0572-2BE7-4FC2-B71E-52CA9E1E75BA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CC66FF"/>
      <color rgb="FFFF99CC"/>
      <color rgb="FFF88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EC87BC-7A82-4B76-89C6-F3973D6EEAB3}"/>
            </a:ext>
          </a:extLst>
        </xdr:cNvPr>
        <xdr:cNvSpPr txBox="1"/>
      </xdr:nvSpPr>
      <xdr:spPr>
        <a:xfrm>
          <a:off x="613410" y="22151"/>
          <a:ext cx="8898255" cy="1562721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Московская область, Каширский район, дер. Барабаново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Тел.: +7 925 022 88 21;  +7 925 023 18 95;  +7 925 022 48 61</a:t>
          </a:r>
          <a:b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E-mail: opt1@sadovaypalitra.ru</a:t>
          </a:r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;  </a:t>
          </a: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opt2@sadovaypalitra.ru</a:t>
          </a:r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;  </a:t>
          </a:r>
          <a:r>
            <a:rPr lang="en-US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opt</a:t>
          </a:r>
          <a:r>
            <a:rPr lang="ru-RU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@sadovaypalitra.ru</a:t>
          </a:r>
          <a:b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</a:br>
          <a:endParaRPr lang="ru-RU" sz="10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oneCellAnchor>
    <xdr:from>
      <xdr:col>1</xdr:col>
      <xdr:colOff>30125</xdr:colOff>
      <xdr:row>10</xdr:row>
      <xdr:rowOff>12847</xdr:rowOff>
    </xdr:from>
    <xdr:ext cx="7140652" cy="442579"/>
    <xdr:pic>
      <xdr:nvPicPr>
        <xdr:cNvPr id="3" name="Рисунок 2">
          <a:extLst>
            <a:ext uri="{FF2B5EF4-FFF2-40B4-BE49-F238E27FC236}">
              <a16:creationId xmlns:a16="http://schemas.microsoft.com/office/drawing/2014/main" id="{F9406046-1338-461C-964B-C10FA49B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485" y="1841647"/>
          <a:ext cx="7140652" cy="44257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53</xdr:row>
      <xdr:rowOff>0</xdr:rowOff>
    </xdr:from>
    <xdr:ext cx="2400631" cy="494010"/>
    <xdr:pic>
      <xdr:nvPicPr>
        <xdr:cNvPr id="4" name="Рисунок 3">
          <a:extLst>
            <a:ext uri="{FF2B5EF4-FFF2-40B4-BE49-F238E27FC236}">
              <a16:creationId xmlns:a16="http://schemas.microsoft.com/office/drawing/2014/main" id="{050D321E-D298-4F0E-861F-1AE480947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" y="9692640"/>
          <a:ext cx="2400631" cy="49401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64</xdr:row>
      <xdr:rowOff>0</xdr:rowOff>
    </xdr:from>
    <xdr:ext cx="2996706" cy="474957"/>
    <xdr:pic>
      <xdr:nvPicPr>
        <xdr:cNvPr id="5" name="Рисунок 4">
          <a:extLst>
            <a:ext uri="{FF2B5EF4-FFF2-40B4-BE49-F238E27FC236}">
              <a16:creationId xmlns:a16="http://schemas.microsoft.com/office/drawing/2014/main" id="{73076162-F81E-4CE7-8B56-67EF1293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3410" y="11704320"/>
          <a:ext cx="2996706" cy="474957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44302</xdr:rowOff>
    </xdr:from>
    <xdr:ext cx="7302602" cy="519360"/>
    <xdr:pic>
      <xdr:nvPicPr>
        <xdr:cNvPr id="6" name="Рисунок 5">
          <a:extLst>
            <a:ext uri="{FF2B5EF4-FFF2-40B4-BE49-F238E27FC236}">
              <a16:creationId xmlns:a16="http://schemas.microsoft.com/office/drawing/2014/main" id="{6EF4E398-ADB0-4AFF-A9CD-28BCA88F4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3410" y="4067662"/>
          <a:ext cx="7302602" cy="51936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37</xdr:row>
      <xdr:rowOff>11076</xdr:rowOff>
    </xdr:from>
    <xdr:ext cx="6377188" cy="522589"/>
    <xdr:pic>
      <xdr:nvPicPr>
        <xdr:cNvPr id="7" name="Рисунок 6">
          <a:extLst>
            <a:ext uri="{FF2B5EF4-FFF2-40B4-BE49-F238E27FC236}">
              <a16:creationId xmlns:a16="http://schemas.microsoft.com/office/drawing/2014/main" id="{B4383C51-123D-4EE8-B86B-1D481F326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3410" y="6777636"/>
          <a:ext cx="6377188" cy="52258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82</xdr:row>
      <xdr:rowOff>0</xdr:rowOff>
    </xdr:from>
    <xdr:ext cx="4861142" cy="474957"/>
    <xdr:pic>
      <xdr:nvPicPr>
        <xdr:cNvPr id="8" name="Рисунок 7">
          <a:extLst>
            <a:ext uri="{FF2B5EF4-FFF2-40B4-BE49-F238E27FC236}">
              <a16:creationId xmlns:a16="http://schemas.microsoft.com/office/drawing/2014/main" id="{EB40F5DA-6CE4-4F0F-806E-1A4DA9C07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3410" y="14996160"/>
          <a:ext cx="4861142" cy="474957"/>
        </a:xfrm>
        <a:prstGeom prst="rect">
          <a:avLst/>
        </a:prstGeom>
      </xdr:spPr>
    </xdr:pic>
    <xdr:clientData/>
  </xdr:oneCellAnchor>
  <xdr:oneCellAnchor>
    <xdr:from>
      <xdr:col>1</xdr:col>
      <xdr:colOff>22860</xdr:colOff>
      <xdr:row>50</xdr:row>
      <xdr:rowOff>76200</xdr:rowOff>
    </xdr:from>
    <xdr:ext cx="5461009" cy="470603"/>
    <xdr:pic>
      <xdr:nvPicPr>
        <xdr:cNvPr id="9" name="Рисунок 8">
          <a:extLst>
            <a:ext uri="{FF2B5EF4-FFF2-40B4-BE49-F238E27FC236}">
              <a16:creationId xmlns:a16="http://schemas.microsoft.com/office/drawing/2014/main" id="{110379D3-DE24-4349-A1C2-F7CE7DDD4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7220" y="9220200"/>
          <a:ext cx="5461009" cy="470603"/>
        </a:xfrm>
        <a:prstGeom prst="rect">
          <a:avLst/>
        </a:prstGeom>
      </xdr:spPr>
    </xdr:pic>
    <xdr:clientData/>
  </xdr:oneCellAnchor>
  <xdr:oneCellAnchor>
    <xdr:from>
      <xdr:col>14</xdr:col>
      <xdr:colOff>22860</xdr:colOff>
      <xdr:row>0</xdr:row>
      <xdr:rowOff>45720</xdr:rowOff>
    </xdr:from>
    <xdr:ext cx="1585089" cy="1524000"/>
    <xdr:pic>
      <xdr:nvPicPr>
        <xdr:cNvPr id="10" name="Рисунок 9">
          <a:extLst>
            <a:ext uri="{FF2B5EF4-FFF2-40B4-BE49-F238E27FC236}">
              <a16:creationId xmlns:a16="http://schemas.microsoft.com/office/drawing/2014/main" id="{590AF267-7053-4B54-8B14-636FF2B36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35240" y="45720"/>
          <a:ext cx="1585089" cy="1524000"/>
        </a:xfrm>
        <a:prstGeom prst="rect">
          <a:avLst/>
        </a:prstGeom>
      </xdr:spPr>
    </xdr:pic>
    <xdr:clientData/>
  </xdr:oneCellAnchor>
  <xdr:oneCellAnchor>
    <xdr:from>
      <xdr:col>1</xdr:col>
      <xdr:colOff>45719</xdr:colOff>
      <xdr:row>86</xdr:row>
      <xdr:rowOff>83820</xdr:rowOff>
    </xdr:from>
    <xdr:ext cx="8878502" cy="2339340"/>
    <xdr:pic>
      <xdr:nvPicPr>
        <xdr:cNvPr id="11" name="Рисунок 10">
          <a:extLst>
            <a:ext uri="{FF2B5EF4-FFF2-40B4-BE49-F238E27FC236}">
              <a16:creationId xmlns:a16="http://schemas.microsoft.com/office/drawing/2014/main" id="{4AE6C2B8-622E-4B61-BF99-F981D448F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4319" y="23911560"/>
          <a:ext cx="8878502" cy="2339340"/>
        </a:xfrm>
        <a:prstGeom prst="rect">
          <a:avLst/>
        </a:prstGeom>
      </xdr:spPr>
    </xdr:pic>
    <xdr:clientData/>
  </xdr:oneCellAnchor>
  <xdr:oneCellAnchor>
    <xdr:from>
      <xdr:col>3</xdr:col>
      <xdr:colOff>297180</xdr:colOff>
      <xdr:row>100</xdr:row>
      <xdr:rowOff>60960</xdr:rowOff>
    </xdr:from>
    <xdr:ext cx="6038095" cy="409524"/>
    <xdr:pic>
      <xdr:nvPicPr>
        <xdr:cNvPr id="12" name="Рисунок 11">
          <a:extLst>
            <a:ext uri="{FF2B5EF4-FFF2-40B4-BE49-F238E27FC236}">
              <a16:creationId xmlns:a16="http://schemas.microsoft.com/office/drawing/2014/main" id="{90D3BA26-4704-4F20-AA9C-13816E7AE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80260" y="18348960"/>
          <a:ext cx="6038095" cy="4095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448234</xdr:colOff>
      <xdr:row>0</xdr:row>
      <xdr:rowOff>170329</xdr:rowOff>
    </xdr:from>
    <xdr:to>
      <xdr:col>11</xdr:col>
      <xdr:colOff>770964</xdr:colOff>
      <xdr:row>20</xdr:row>
      <xdr:rowOff>188568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22342E5-DB46-4A0C-A547-D5860B17C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34" y="170329"/>
          <a:ext cx="2949389" cy="2779368"/>
        </a:xfrm>
        <a:prstGeom prst="rect">
          <a:avLst/>
        </a:prstGeom>
      </xdr:spPr>
    </xdr:pic>
    <xdr:clientData/>
  </xdr:twoCellAnchor>
  <xdr:twoCellAnchor editAs="oneCell">
    <xdr:from>
      <xdr:col>23</xdr:col>
      <xdr:colOff>161369</xdr:colOff>
      <xdr:row>0</xdr:row>
      <xdr:rowOff>98611</xdr:rowOff>
    </xdr:from>
    <xdr:to>
      <xdr:col>24</xdr:col>
      <xdr:colOff>408801</xdr:colOff>
      <xdr:row>9</xdr:row>
      <xdr:rowOff>53787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DDB81F0-9040-5978-58CE-7207189D6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70545" y="98611"/>
          <a:ext cx="1179762" cy="1156447"/>
        </a:xfrm>
        <a:prstGeom prst="rect">
          <a:avLst/>
        </a:prstGeom>
      </xdr:spPr>
    </xdr:pic>
    <xdr:clientData/>
  </xdr:twoCellAnchor>
  <xdr:twoCellAnchor editAs="oneCell">
    <xdr:from>
      <xdr:col>24</xdr:col>
      <xdr:colOff>519955</xdr:colOff>
      <xdr:row>0</xdr:row>
      <xdr:rowOff>69991</xdr:rowOff>
    </xdr:from>
    <xdr:to>
      <xdr:col>26</xdr:col>
      <xdr:colOff>959224</xdr:colOff>
      <xdr:row>9</xdr:row>
      <xdr:rowOff>27111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6391B1A-5DE6-99DD-0B3C-308026C4C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61461" y="69991"/>
          <a:ext cx="1165410" cy="1158391"/>
        </a:xfrm>
        <a:prstGeom prst="rect">
          <a:avLst/>
        </a:prstGeom>
      </xdr:spPr>
    </xdr:pic>
    <xdr:clientData/>
  </xdr:twoCellAnchor>
  <xdr:twoCellAnchor editAs="oneCell">
    <xdr:from>
      <xdr:col>11</xdr:col>
      <xdr:colOff>8963</xdr:colOff>
      <xdr:row>291</xdr:row>
      <xdr:rowOff>116541</xdr:rowOff>
    </xdr:from>
    <xdr:to>
      <xdr:col>11</xdr:col>
      <xdr:colOff>1271194</xdr:colOff>
      <xdr:row>297</xdr:row>
      <xdr:rowOff>171422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5B70729-1107-49B6-BFA3-6B514EE31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3881" y="645718800"/>
          <a:ext cx="1262231" cy="1256151"/>
        </a:xfrm>
        <a:prstGeom prst="rect">
          <a:avLst/>
        </a:prstGeom>
      </xdr:spPr>
    </xdr:pic>
    <xdr:clientData/>
  </xdr:twoCellAnchor>
  <xdr:twoCellAnchor editAs="oneCell">
    <xdr:from>
      <xdr:col>14</xdr:col>
      <xdr:colOff>71719</xdr:colOff>
      <xdr:row>291</xdr:row>
      <xdr:rowOff>172053</xdr:rowOff>
    </xdr:from>
    <xdr:to>
      <xdr:col>17</xdr:col>
      <xdr:colOff>184681</xdr:colOff>
      <xdr:row>297</xdr:row>
      <xdr:rowOff>127230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6D7BA3C-C82C-4A0C-8DBC-08A2C7CC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66966" y="645774312"/>
          <a:ext cx="1179762" cy="1156447"/>
        </a:xfrm>
        <a:prstGeom prst="rect">
          <a:avLst/>
        </a:prstGeom>
      </xdr:spPr>
    </xdr:pic>
    <xdr:clientData/>
  </xdr:twoCellAnchor>
  <xdr:twoCellAnchor editAs="oneCell">
    <xdr:from>
      <xdr:col>17</xdr:col>
      <xdr:colOff>708211</xdr:colOff>
      <xdr:row>291</xdr:row>
      <xdr:rowOff>143435</xdr:rowOff>
    </xdr:from>
    <xdr:to>
      <xdr:col>19</xdr:col>
      <xdr:colOff>80680</xdr:colOff>
      <xdr:row>297</xdr:row>
      <xdr:rowOff>100556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346862F-C7C0-4C62-BD0F-76D837376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0258" y="645745694"/>
          <a:ext cx="1165410" cy="11583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8;&#1072;&#1073;&#1086;&#1090;&#1072;_&#1087;&#1083;&#1072;&#1085;&#1090;&#1084;&#1072;&#1088;&#1082;&#1077;&#1090;\&#1046;&#1072;&#1085;&#1085;&#1077;&#1090;\2021\&#1089;&#1077;&#1085;&#1090;&#1103;&#1073;&#1088;&#1100;\909\&#1050;&#1086;&#1087;&#1080;&#1103;%20paeonia_aut_202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cuments/&#1055;&#1088;&#1072;&#1081;&#1089;-&#1083;&#1080;&#1089;&#1090;&#1099;/&#1050;&#1072;&#1089;&#1089;&#1077;&#1090;&#1099;/&#1056;&#1072;&#1073;&#1086;&#1095;&#1080;&#1077;%20&#1087;&#1088;&#1072;&#1081;&#1089;&#1099;/&#1050;&#1072;&#1089;&#1089;&#1077;&#1090;&#1099;%202021-2022%20&#1088;&#1072;&#1073;&#1086;&#1095;&#1080;&#1081;%20(&#1080;&#1090;&#1086;&#107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wnloads/Renault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eme/Desktop/&#1089;&#1077;&#1085;&#1090;&#1103;&#1073;&#1088;&#1100;%202021/&#1088;&#1072;&#1073;&#1086;&#1090;&#1072;%20&#1089;&#1077;&#1085;&#1090;&#1103;&#1073;&#1088;&#1100;%202021/&#1089;&#1077;&#1085;&#1090;&#1103;&#1073;&#1088;&#1100;/1709/&#1087;&#1080;&#1086;&#1085;&#1099;%20&#1089;&#1090;&#1086;&#1082;%2017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ет"/>
      <sheetName val="Лист1"/>
      <sheetName val="Лист2"/>
      <sheetName val="проверка"/>
      <sheetName val="paeonia crates aut 2021"/>
      <sheetName val="Условия работы"/>
    </sheetNames>
    <sheetDataSet>
      <sheetData sheetId="0" refreshError="1"/>
      <sheetData sheetId="1" refreshError="1"/>
      <sheetData sheetId="2">
        <row r="1">
          <cell r="A1" t="str">
            <v>Артикул</v>
          </cell>
          <cell r="B1" t="str">
            <v>минус резерв</v>
          </cell>
          <cell r="C1" t="str">
            <v>минус резерв</v>
          </cell>
        </row>
        <row r="2">
          <cell r="A2" t="str">
            <v>87-104-0004</v>
          </cell>
          <cell r="B2">
            <v>0</v>
          </cell>
          <cell r="C2">
            <v>0</v>
          </cell>
        </row>
        <row r="3">
          <cell r="A3" t="str">
            <v>87-104-0005</v>
          </cell>
          <cell r="B3">
            <v>0</v>
          </cell>
          <cell r="C3">
            <v>0</v>
          </cell>
        </row>
        <row r="4">
          <cell r="A4" t="str">
            <v>87-104-0010</v>
          </cell>
          <cell r="B4">
            <v>30</v>
          </cell>
          <cell r="C4">
            <v>30</v>
          </cell>
        </row>
        <row r="5">
          <cell r="A5" t="str">
            <v>87-104-0017</v>
          </cell>
          <cell r="B5">
            <v>25</v>
          </cell>
          <cell r="C5">
            <v>25</v>
          </cell>
        </row>
        <row r="6">
          <cell r="A6" t="str">
            <v>87-104-0018</v>
          </cell>
          <cell r="B6">
            <v>25</v>
          </cell>
          <cell r="C6">
            <v>25</v>
          </cell>
        </row>
        <row r="7">
          <cell r="A7" t="str">
            <v>87-104-0038</v>
          </cell>
          <cell r="B7">
            <v>0</v>
          </cell>
          <cell r="C7">
            <v>0</v>
          </cell>
        </row>
        <row r="8">
          <cell r="A8" t="str">
            <v>87-104-0056</v>
          </cell>
          <cell r="B8">
            <v>0</v>
          </cell>
          <cell r="C8">
            <v>0</v>
          </cell>
        </row>
        <row r="9">
          <cell r="A9" t="str">
            <v>87-104-0057</v>
          </cell>
          <cell r="B9">
            <v>0</v>
          </cell>
          <cell r="C9">
            <v>0</v>
          </cell>
        </row>
        <row r="10">
          <cell r="A10" t="str">
            <v>87-104-0089</v>
          </cell>
          <cell r="B10">
            <v>0</v>
          </cell>
          <cell r="C10">
            <v>0</v>
          </cell>
        </row>
        <row r="11">
          <cell r="A11" t="str">
            <v>87-104-0139</v>
          </cell>
          <cell r="B11">
            <v>35</v>
          </cell>
          <cell r="C11">
            <v>35</v>
          </cell>
        </row>
        <row r="12">
          <cell r="A12" t="str">
            <v>87-104-0148</v>
          </cell>
          <cell r="B12">
            <v>25</v>
          </cell>
          <cell r="C12">
            <v>25</v>
          </cell>
        </row>
        <row r="13">
          <cell r="A13" t="str">
            <v>87-104-0152</v>
          </cell>
          <cell r="B13">
            <v>-15</v>
          </cell>
          <cell r="C13">
            <v>0</v>
          </cell>
        </row>
        <row r="14">
          <cell r="A14" t="str">
            <v>87-104-0154</v>
          </cell>
          <cell r="B14">
            <v>0</v>
          </cell>
          <cell r="C14">
            <v>0</v>
          </cell>
        </row>
        <row r="15">
          <cell r="A15" t="str">
            <v>87-104-0257</v>
          </cell>
          <cell r="B15">
            <v>50</v>
          </cell>
          <cell r="C15">
            <v>50</v>
          </cell>
        </row>
        <row r="16">
          <cell r="A16" t="str">
            <v>87-104-0258</v>
          </cell>
          <cell r="B16">
            <v>-15</v>
          </cell>
          <cell r="C16">
            <v>0</v>
          </cell>
        </row>
        <row r="17">
          <cell r="A17" t="str">
            <v>87-104-0273</v>
          </cell>
          <cell r="B17">
            <v>0</v>
          </cell>
          <cell r="C17">
            <v>0</v>
          </cell>
        </row>
        <row r="18">
          <cell r="A18" t="str">
            <v>87-104-0309</v>
          </cell>
          <cell r="B18">
            <v>15</v>
          </cell>
          <cell r="C18">
            <v>15</v>
          </cell>
        </row>
        <row r="19">
          <cell r="A19" t="str">
            <v>87-104-0321</v>
          </cell>
          <cell r="B19">
            <v>-15</v>
          </cell>
          <cell r="C19">
            <v>0</v>
          </cell>
        </row>
        <row r="20">
          <cell r="A20" t="str">
            <v>87-104-0360</v>
          </cell>
          <cell r="B20">
            <v>0</v>
          </cell>
          <cell r="C20">
            <v>0</v>
          </cell>
        </row>
        <row r="21">
          <cell r="A21" t="str">
            <v>87-104-0361</v>
          </cell>
          <cell r="B21">
            <v>140</v>
          </cell>
          <cell r="C21">
            <v>140</v>
          </cell>
        </row>
        <row r="22">
          <cell r="A22" t="str">
            <v>87-104-0362</v>
          </cell>
          <cell r="B22">
            <v>-55</v>
          </cell>
          <cell r="C22">
            <v>0</v>
          </cell>
        </row>
        <row r="23">
          <cell r="A23" t="str">
            <v>87-104-0363</v>
          </cell>
          <cell r="B23">
            <v>15</v>
          </cell>
          <cell r="C23">
            <v>15</v>
          </cell>
        </row>
        <row r="24">
          <cell r="A24" t="str">
            <v>87-104-0367</v>
          </cell>
          <cell r="B24">
            <v>40</v>
          </cell>
          <cell r="C24">
            <v>40</v>
          </cell>
        </row>
        <row r="25">
          <cell r="A25" t="str">
            <v>87-104-0404</v>
          </cell>
          <cell r="B25">
            <v>4</v>
          </cell>
          <cell r="C25">
            <v>4</v>
          </cell>
        </row>
        <row r="26">
          <cell r="A26" t="str">
            <v>87-104-0414</v>
          </cell>
          <cell r="B26">
            <v>20</v>
          </cell>
          <cell r="C26">
            <v>20</v>
          </cell>
        </row>
        <row r="27">
          <cell r="A27" t="str">
            <v>87-104-0417</v>
          </cell>
          <cell r="B27">
            <v>0</v>
          </cell>
          <cell r="C27">
            <v>0</v>
          </cell>
        </row>
        <row r="28">
          <cell r="A28" t="str">
            <v>87-104-0418</v>
          </cell>
          <cell r="B28">
            <v>0</v>
          </cell>
          <cell r="C28">
            <v>0</v>
          </cell>
        </row>
        <row r="29">
          <cell r="A29" t="str">
            <v>87-104-0433</v>
          </cell>
          <cell r="B29">
            <v>55</v>
          </cell>
          <cell r="C29">
            <v>55</v>
          </cell>
        </row>
        <row r="30">
          <cell r="A30" t="str">
            <v>87-104-0434</v>
          </cell>
          <cell r="B30">
            <v>25</v>
          </cell>
          <cell r="C30">
            <v>25</v>
          </cell>
        </row>
        <row r="31">
          <cell r="A31" t="str">
            <v>87-104-0442</v>
          </cell>
          <cell r="B31">
            <v>0</v>
          </cell>
          <cell r="C31">
            <v>0</v>
          </cell>
        </row>
        <row r="32">
          <cell r="A32" t="str">
            <v>87-104-0462</v>
          </cell>
          <cell r="B32">
            <v>-15</v>
          </cell>
          <cell r="C32">
            <v>0</v>
          </cell>
        </row>
        <row r="33">
          <cell r="A33" t="str">
            <v>87-104-0472</v>
          </cell>
          <cell r="B33">
            <v>60</v>
          </cell>
          <cell r="C33">
            <v>60</v>
          </cell>
        </row>
        <row r="34">
          <cell r="A34" t="str">
            <v>87-104-0473</v>
          </cell>
          <cell r="B34">
            <v>10</v>
          </cell>
          <cell r="C34">
            <v>10</v>
          </cell>
        </row>
        <row r="35">
          <cell r="A35" t="str">
            <v>87-104-0489</v>
          </cell>
          <cell r="B35">
            <v>0</v>
          </cell>
          <cell r="C35">
            <v>0</v>
          </cell>
        </row>
        <row r="36">
          <cell r="A36" t="str">
            <v>87-104-0491</v>
          </cell>
          <cell r="B36">
            <v>-20</v>
          </cell>
          <cell r="C36">
            <v>0</v>
          </cell>
        </row>
        <row r="37">
          <cell r="A37" t="str">
            <v>87-104-0492</v>
          </cell>
          <cell r="B37">
            <v>70</v>
          </cell>
          <cell r="C37">
            <v>70</v>
          </cell>
        </row>
        <row r="38">
          <cell r="A38" t="str">
            <v>87-104-0493</v>
          </cell>
          <cell r="B38">
            <v>-5</v>
          </cell>
          <cell r="C38">
            <v>0</v>
          </cell>
        </row>
        <row r="39">
          <cell r="A39" t="str">
            <v>87-104-0509</v>
          </cell>
          <cell r="B39">
            <v>0</v>
          </cell>
          <cell r="C39">
            <v>0</v>
          </cell>
        </row>
        <row r="40">
          <cell r="A40" t="str">
            <v>87-104-0519</v>
          </cell>
          <cell r="B40">
            <v>38</v>
          </cell>
          <cell r="C40">
            <v>38</v>
          </cell>
        </row>
        <row r="41">
          <cell r="A41" t="str">
            <v>87-104-0528</v>
          </cell>
          <cell r="B41">
            <v>95</v>
          </cell>
          <cell r="C41">
            <v>95</v>
          </cell>
        </row>
        <row r="42">
          <cell r="A42" t="str">
            <v>87-104-0529</v>
          </cell>
          <cell r="B42">
            <v>40</v>
          </cell>
          <cell r="C42">
            <v>40</v>
          </cell>
        </row>
        <row r="43">
          <cell r="A43" t="str">
            <v>87-104-0538</v>
          </cell>
          <cell r="B43">
            <v>60</v>
          </cell>
          <cell r="C43">
            <v>60</v>
          </cell>
        </row>
        <row r="44">
          <cell r="A44" t="str">
            <v>87-104-0539</v>
          </cell>
          <cell r="B44">
            <v>0</v>
          </cell>
          <cell r="C44">
            <v>0</v>
          </cell>
        </row>
        <row r="45">
          <cell r="A45" t="str">
            <v>87-104-0540</v>
          </cell>
          <cell r="B45">
            <v>0</v>
          </cell>
          <cell r="C45">
            <v>0</v>
          </cell>
        </row>
        <row r="46">
          <cell r="A46" t="str">
            <v>87-104-0556</v>
          </cell>
          <cell r="B46">
            <v>0</v>
          </cell>
          <cell r="C46">
            <v>0</v>
          </cell>
        </row>
        <row r="47">
          <cell r="A47" t="str">
            <v>87-104-0557</v>
          </cell>
          <cell r="B47">
            <v>60</v>
          </cell>
          <cell r="C47">
            <v>60</v>
          </cell>
        </row>
        <row r="48">
          <cell r="A48" t="str">
            <v>87-104-0583</v>
          </cell>
          <cell r="B48">
            <v>30</v>
          </cell>
          <cell r="C48">
            <v>30</v>
          </cell>
        </row>
        <row r="49">
          <cell r="A49" t="str">
            <v>87-104-0594</v>
          </cell>
          <cell r="B49">
            <v>40</v>
          </cell>
          <cell r="C49">
            <v>40</v>
          </cell>
        </row>
        <row r="50">
          <cell r="A50" t="str">
            <v>87-104-0595</v>
          </cell>
          <cell r="B50">
            <v>-20</v>
          </cell>
          <cell r="C50">
            <v>0</v>
          </cell>
        </row>
        <row r="51">
          <cell r="A51" t="str">
            <v>87-104-0596</v>
          </cell>
          <cell r="B51">
            <v>26</v>
          </cell>
          <cell r="C51">
            <v>26</v>
          </cell>
        </row>
        <row r="52">
          <cell r="A52" t="str">
            <v>87-104-0598</v>
          </cell>
          <cell r="B52">
            <v>70</v>
          </cell>
          <cell r="C52">
            <v>70</v>
          </cell>
        </row>
        <row r="53">
          <cell r="A53" t="str">
            <v>87-104-0599</v>
          </cell>
          <cell r="B53">
            <v>0</v>
          </cell>
          <cell r="C53">
            <v>0</v>
          </cell>
        </row>
        <row r="54">
          <cell r="A54" t="str">
            <v>87-104-0611</v>
          </cell>
          <cell r="B54">
            <v>-25</v>
          </cell>
          <cell r="C54">
            <v>0</v>
          </cell>
        </row>
        <row r="55">
          <cell r="A55" t="str">
            <v>87-104-0642</v>
          </cell>
          <cell r="B55">
            <v>82</v>
          </cell>
          <cell r="C55">
            <v>82</v>
          </cell>
        </row>
        <row r="56">
          <cell r="A56" t="str">
            <v>87-104-0643</v>
          </cell>
          <cell r="B56">
            <v>0</v>
          </cell>
          <cell r="C56">
            <v>0</v>
          </cell>
        </row>
        <row r="57">
          <cell r="A57" t="str">
            <v>87-104-0644</v>
          </cell>
          <cell r="B57">
            <v>0</v>
          </cell>
          <cell r="C57">
            <v>0</v>
          </cell>
        </row>
        <row r="58">
          <cell r="A58" t="str">
            <v>87-104-0645</v>
          </cell>
          <cell r="B58">
            <v>0</v>
          </cell>
          <cell r="C58">
            <v>0</v>
          </cell>
        </row>
        <row r="59">
          <cell r="A59" t="str">
            <v>87-104-0657</v>
          </cell>
          <cell r="B59">
            <v>-25</v>
          </cell>
          <cell r="C59">
            <v>0</v>
          </cell>
        </row>
        <row r="60">
          <cell r="A60" t="str">
            <v>87-104-0677</v>
          </cell>
          <cell r="B60">
            <v>15</v>
          </cell>
          <cell r="C60">
            <v>15</v>
          </cell>
        </row>
        <row r="61">
          <cell r="A61" t="str">
            <v>87-104-0689</v>
          </cell>
          <cell r="B61">
            <v>0</v>
          </cell>
          <cell r="C61">
            <v>0</v>
          </cell>
        </row>
        <row r="62">
          <cell r="A62" t="str">
            <v>87-104-0703</v>
          </cell>
          <cell r="B62">
            <v>20</v>
          </cell>
          <cell r="C62">
            <v>20</v>
          </cell>
        </row>
        <row r="63">
          <cell r="A63" t="str">
            <v>87-104-0705</v>
          </cell>
          <cell r="B63">
            <v>90</v>
          </cell>
          <cell r="C63">
            <v>90</v>
          </cell>
        </row>
        <row r="64">
          <cell r="A64" t="str">
            <v>87-104-0711</v>
          </cell>
          <cell r="B64">
            <v>20</v>
          </cell>
          <cell r="C64">
            <v>20</v>
          </cell>
        </row>
        <row r="65">
          <cell r="A65" t="str">
            <v>87-104-0745</v>
          </cell>
          <cell r="B65">
            <v>5</v>
          </cell>
          <cell r="C65">
            <v>5</v>
          </cell>
        </row>
        <row r="66">
          <cell r="A66" t="str">
            <v>87-104-0764</v>
          </cell>
          <cell r="B66">
            <v>0</v>
          </cell>
          <cell r="C66">
            <v>0</v>
          </cell>
        </row>
        <row r="67">
          <cell r="A67" t="str">
            <v>87-104-0766</v>
          </cell>
          <cell r="B67">
            <v>0</v>
          </cell>
          <cell r="C67">
            <v>0</v>
          </cell>
        </row>
        <row r="68">
          <cell r="A68" t="str">
            <v>87-104-0786</v>
          </cell>
          <cell r="B68">
            <v>-10</v>
          </cell>
          <cell r="C68">
            <v>0</v>
          </cell>
        </row>
        <row r="69">
          <cell r="A69" t="str">
            <v>87-104-0957</v>
          </cell>
          <cell r="B69">
            <v>0</v>
          </cell>
          <cell r="C69">
            <v>0</v>
          </cell>
        </row>
        <row r="70">
          <cell r="A70" t="str">
            <v>87-107-0091</v>
          </cell>
          <cell r="B70">
            <v>0</v>
          </cell>
          <cell r="C70">
            <v>0</v>
          </cell>
        </row>
        <row r="71">
          <cell r="A71" t="str">
            <v>87-107-0092</v>
          </cell>
          <cell r="B71">
            <v>0</v>
          </cell>
          <cell r="C71">
            <v>0</v>
          </cell>
        </row>
        <row r="72">
          <cell r="A72" t="str">
            <v>87-107-0099</v>
          </cell>
          <cell r="B72">
            <v>1</v>
          </cell>
          <cell r="C72">
            <v>1</v>
          </cell>
        </row>
        <row r="73">
          <cell r="A73" t="str">
            <v>87-107-0100</v>
          </cell>
          <cell r="B73">
            <v>65</v>
          </cell>
          <cell r="C73">
            <v>65</v>
          </cell>
        </row>
        <row r="74">
          <cell r="A74" t="str">
            <v>87-107-0101</v>
          </cell>
          <cell r="B74">
            <v>50</v>
          </cell>
          <cell r="C74">
            <v>50</v>
          </cell>
        </row>
        <row r="75">
          <cell r="A75" t="str">
            <v>87-107-0125</v>
          </cell>
          <cell r="B75">
            <v>-10</v>
          </cell>
          <cell r="C75">
            <v>0</v>
          </cell>
        </row>
        <row r="76">
          <cell r="A76" t="str">
            <v>87-107-0128</v>
          </cell>
          <cell r="B76">
            <v>120</v>
          </cell>
          <cell r="C76">
            <v>120</v>
          </cell>
        </row>
        <row r="77">
          <cell r="A77" t="str">
            <v>87-107-0129</v>
          </cell>
          <cell r="B77">
            <v>45</v>
          </cell>
          <cell r="C77">
            <v>45</v>
          </cell>
        </row>
        <row r="78">
          <cell r="A78" t="str">
            <v>87-107-0131</v>
          </cell>
          <cell r="B78">
            <v>5</v>
          </cell>
          <cell r="C78">
            <v>5</v>
          </cell>
        </row>
        <row r="79">
          <cell r="A79" t="str">
            <v>87-107-0132</v>
          </cell>
          <cell r="B79">
            <v>0</v>
          </cell>
          <cell r="C79">
            <v>0</v>
          </cell>
        </row>
        <row r="80">
          <cell r="A80" t="str">
            <v>87-107-0133</v>
          </cell>
          <cell r="B80">
            <v>0</v>
          </cell>
          <cell r="C80">
            <v>0</v>
          </cell>
        </row>
        <row r="81">
          <cell r="A81" t="str">
            <v>87-107-0137</v>
          </cell>
          <cell r="B81">
            <v>0</v>
          </cell>
          <cell r="C81">
            <v>0</v>
          </cell>
        </row>
        <row r="82">
          <cell r="A82" t="str">
            <v>87-107-0143</v>
          </cell>
          <cell r="B82">
            <v>25</v>
          </cell>
          <cell r="C82">
            <v>25</v>
          </cell>
        </row>
        <row r="83">
          <cell r="A83" t="str">
            <v>87-107-0150</v>
          </cell>
          <cell r="B83">
            <v>0</v>
          </cell>
          <cell r="C83">
            <v>0</v>
          </cell>
        </row>
        <row r="84">
          <cell r="A84" t="str">
            <v>87-107-0158</v>
          </cell>
          <cell r="B84">
            <v>0</v>
          </cell>
          <cell r="C84">
            <v>0</v>
          </cell>
        </row>
        <row r="85">
          <cell r="A85" t="str">
            <v>87-107-0169</v>
          </cell>
          <cell r="B85">
            <v>0</v>
          </cell>
          <cell r="C85">
            <v>0</v>
          </cell>
        </row>
        <row r="86">
          <cell r="A86" t="str">
            <v>87-107-0170</v>
          </cell>
          <cell r="B86">
            <v>0</v>
          </cell>
          <cell r="C86">
            <v>0</v>
          </cell>
        </row>
        <row r="87">
          <cell r="A87" t="str">
            <v>87-107-0171</v>
          </cell>
          <cell r="B87">
            <v>18</v>
          </cell>
          <cell r="C87">
            <v>18</v>
          </cell>
        </row>
        <row r="88">
          <cell r="A88" t="str">
            <v>87-107-0172</v>
          </cell>
          <cell r="B88">
            <v>25</v>
          </cell>
          <cell r="C88">
            <v>25</v>
          </cell>
        </row>
        <row r="89">
          <cell r="A89" t="str">
            <v>87-107-0173</v>
          </cell>
          <cell r="B89">
            <v>60</v>
          </cell>
          <cell r="C89">
            <v>60</v>
          </cell>
        </row>
        <row r="90">
          <cell r="A90" t="str">
            <v>87-107-0174</v>
          </cell>
          <cell r="B90">
            <v>-5</v>
          </cell>
          <cell r="C90">
            <v>0</v>
          </cell>
        </row>
        <row r="91">
          <cell r="A91" t="str">
            <v>87-107-0177</v>
          </cell>
          <cell r="B91">
            <v>5</v>
          </cell>
          <cell r="C91">
            <v>5</v>
          </cell>
        </row>
        <row r="92">
          <cell r="A92" t="str">
            <v>87-107-0178</v>
          </cell>
          <cell r="B92">
            <v>0</v>
          </cell>
          <cell r="C92">
            <v>0</v>
          </cell>
        </row>
        <row r="93">
          <cell r="A93" t="str">
            <v>87-107-0183</v>
          </cell>
          <cell r="B93">
            <v>70</v>
          </cell>
          <cell r="C93">
            <v>70</v>
          </cell>
        </row>
        <row r="94">
          <cell r="A94" t="str">
            <v>87-107-0184</v>
          </cell>
          <cell r="B94">
            <v>15</v>
          </cell>
          <cell r="C94">
            <v>15</v>
          </cell>
        </row>
        <row r="95">
          <cell r="A95" t="str">
            <v>87-107-0195</v>
          </cell>
          <cell r="B95">
            <v>-13</v>
          </cell>
          <cell r="C95">
            <v>0</v>
          </cell>
        </row>
        <row r="96">
          <cell r="A96" t="str">
            <v>87-107-0197</v>
          </cell>
          <cell r="B96">
            <v>0</v>
          </cell>
          <cell r="C96">
            <v>0</v>
          </cell>
        </row>
        <row r="97">
          <cell r="A97" t="str">
            <v>87-107-0198</v>
          </cell>
          <cell r="B97">
            <v>0</v>
          </cell>
          <cell r="C97">
            <v>0</v>
          </cell>
        </row>
        <row r="98">
          <cell r="A98" t="str">
            <v>87-107-0200</v>
          </cell>
          <cell r="B98">
            <v>10</v>
          </cell>
          <cell r="C98">
            <v>10</v>
          </cell>
        </row>
        <row r="99">
          <cell r="A99" t="str">
            <v>87-107-0204</v>
          </cell>
          <cell r="B99">
            <v>5</v>
          </cell>
          <cell r="C99">
            <v>5</v>
          </cell>
        </row>
        <row r="100">
          <cell r="A100" t="str">
            <v>87-107-0208</v>
          </cell>
          <cell r="B100">
            <v>30</v>
          </cell>
          <cell r="C100">
            <v>30</v>
          </cell>
        </row>
        <row r="101">
          <cell r="A101" t="str">
            <v>87-107-0209</v>
          </cell>
          <cell r="B101">
            <v>-40</v>
          </cell>
          <cell r="C101">
            <v>0</v>
          </cell>
        </row>
        <row r="102">
          <cell r="A102" t="str">
            <v>87-107-0213</v>
          </cell>
          <cell r="B102">
            <v>0</v>
          </cell>
          <cell r="C102">
            <v>0</v>
          </cell>
        </row>
        <row r="103">
          <cell r="A103" t="str">
            <v>87-107-0214</v>
          </cell>
          <cell r="B103">
            <v>60</v>
          </cell>
          <cell r="C103">
            <v>60</v>
          </cell>
        </row>
        <row r="104">
          <cell r="A104" t="str">
            <v>87-107-0216</v>
          </cell>
          <cell r="B104">
            <v>10</v>
          </cell>
          <cell r="C104">
            <v>10</v>
          </cell>
        </row>
        <row r="105">
          <cell r="A105" t="str">
            <v>87-107-0224</v>
          </cell>
          <cell r="B105">
            <v>30</v>
          </cell>
          <cell r="C105">
            <v>30</v>
          </cell>
        </row>
        <row r="106">
          <cell r="A106" t="str">
            <v>87-107-0234</v>
          </cell>
          <cell r="B106">
            <v>15</v>
          </cell>
          <cell r="C106">
            <v>15</v>
          </cell>
        </row>
        <row r="107">
          <cell r="A107" t="str">
            <v>87-107-0235</v>
          </cell>
          <cell r="B107">
            <v>30</v>
          </cell>
          <cell r="C107">
            <v>30</v>
          </cell>
        </row>
        <row r="108">
          <cell r="A108" t="str">
            <v>87-107-0238</v>
          </cell>
          <cell r="B108">
            <v>0</v>
          </cell>
          <cell r="C108">
            <v>0</v>
          </cell>
        </row>
        <row r="109">
          <cell r="A109" t="str">
            <v>87-107-0241</v>
          </cell>
          <cell r="B109">
            <v>-5</v>
          </cell>
          <cell r="C109">
            <v>0</v>
          </cell>
        </row>
        <row r="110">
          <cell r="A110" t="str">
            <v>87-107-0242</v>
          </cell>
          <cell r="B110">
            <v>0</v>
          </cell>
          <cell r="C110">
            <v>0</v>
          </cell>
        </row>
        <row r="111">
          <cell r="A111" t="str">
            <v>87-107-0243</v>
          </cell>
          <cell r="B111">
            <v>0</v>
          </cell>
          <cell r="C111">
            <v>0</v>
          </cell>
        </row>
        <row r="112">
          <cell r="A112" t="str">
            <v>87-107-0245</v>
          </cell>
          <cell r="B112">
            <v>10</v>
          </cell>
          <cell r="C112">
            <v>10</v>
          </cell>
        </row>
        <row r="113">
          <cell r="A113" t="str">
            <v>87-107-0246</v>
          </cell>
          <cell r="B113">
            <v>-10</v>
          </cell>
          <cell r="C113">
            <v>0</v>
          </cell>
        </row>
        <row r="114">
          <cell r="A114" t="str">
            <v>87-107-0253</v>
          </cell>
          <cell r="B114">
            <v>50</v>
          </cell>
          <cell r="C114">
            <v>50</v>
          </cell>
        </row>
        <row r="115">
          <cell r="A115" t="str">
            <v>87-107-0254</v>
          </cell>
          <cell r="B115">
            <v>10</v>
          </cell>
          <cell r="C115">
            <v>10</v>
          </cell>
        </row>
        <row r="116">
          <cell r="A116" t="str">
            <v>87-107-0298</v>
          </cell>
          <cell r="B116">
            <v>0</v>
          </cell>
          <cell r="C116">
            <v>0</v>
          </cell>
        </row>
        <row r="117">
          <cell r="A117" t="str">
            <v>87-107-0311</v>
          </cell>
          <cell r="B117">
            <v>0</v>
          </cell>
          <cell r="C117">
            <v>0</v>
          </cell>
        </row>
        <row r="118">
          <cell r="A118" t="str">
            <v>87-107-0314</v>
          </cell>
          <cell r="B118">
            <v>0</v>
          </cell>
          <cell r="C118">
            <v>0</v>
          </cell>
        </row>
        <row r="119">
          <cell r="A119" t="str">
            <v>87-107-0315</v>
          </cell>
          <cell r="B119">
            <v>100</v>
          </cell>
          <cell r="C119">
            <v>100</v>
          </cell>
        </row>
        <row r="120">
          <cell r="A120" t="str">
            <v>87-52-0002</v>
          </cell>
          <cell r="B120">
            <v>1335</v>
          </cell>
          <cell r="C120">
            <v>1335</v>
          </cell>
        </row>
        <row r="121">
          <cell r="A121" t="str">
            <v>87-52-0003</v>
          </cell>
          <cell r="B121">
            <v>10</v>
          </cell>
          <cell r="C121">
            <v>10</v>
          </cell>
        </row>
        <row r="122">
          <cell r="A122" t="str">
            <v>87-52-0004</v>
          </cell>
          <cell r="B122">
            <v>0</v>
          </cell>
          <cell r="C122">
            <v>0</v>
          </cell>
        </row>
        <row r="123">
          <cell r="A123" t="str">
            <v>87-52-0005</v>
          </cell>
          <cell r="B123">
            <v>-80</v>
          </cell>
          <cell r="C123">
            <v>0</v>
          </cell>
        </row>
        <row r="124">
          <cell r="A124" t="str">
            <v>87-52-0007</v>
          </cell>
          <cell r="B124">
            <v>145</v>
          </cell>
          <cell r="C124">
            <v>145</v>
          </cell>
        </row>
        <row r="125">
          <cell r="A125" t="str">
            <v>87-52-0011</v>
          </cell>
          <cell r="B125">
            <v>0</v>
          </cell>
          <cell r="C125">
            <v>0</v>
          </cell>
        </row>
        <row r="126">
          <cell r="A126" t="str">
            <v>87-52-0018</v>
          </cell>
          <cell r="B126">
            <v>20</v>
          </cell>
          <cell r="C126">
            <v>20</v>
          </cell>
        </row>
        <row r="127">
          <cell r="A127" t="str">
            <v>87-52-0019</v>
          </cell>
          <cell r="B127">
            <v>1</v>
          </cell>
          <cell r="C127">
            <v>1</v>
          </cell>
        </row>
        <row r="128">
          <cell r="A128" t="str">
            <v>87-52-0021</v>
          </cell>
          <cell r="B128">
            <v>55</v>
          </cell>
          <cell r="C128">
            <v>55</v>
          </cell>
        </row>
        <row r="129">
          <cell r="A129" t="str">
            <v>87-52-0034</v>
          </cell>
          <cell r="B129">
            <v>-25</v>
          </cell>
          <cell r="C129">
            <v>0</v>
          </cell>
        </row>
        <row r="130">
          <cell r="A130" t="str">
            <v>87-52-0035</v>
          </cell>
          <cell r="B130">
            <v>-15</v>
          </cell>
          <cell r="C130">
            <v>0</v>
          </cell>
        </row>
        <row r="131">
          <cell r="A131" t="str">
            <v>87-52-0036</v>
          </cell>
          <cell r="B131">
            <v>-10</v>
          </cell>
          <cell r="C131">
            <v>0</v>
          </cell>
        </row>
        <row r="132">
          <cell r="A132" t="str">
            <v>87-52-0037</v>
          </cell>
          <cell r="B132">
            <v>45</v>
          </cell>
          <cell r="C132">
            <v>45</v>
          </cell>
        </row>
        <row r="133">
          <cell r="A133" t="str">
            <v>87-52-0038</v>
          </cell>
          <cell r="B133">
            <v>0</v>
          </cell>
          <cell r="C133">
            <v>0</v>
          </cell>
        </row>
        <row r="134">
          <cell r="A134" t="str">
            <v>87-52-0039</v>
          </cell>
          <cell r="B134">
            <v>80</v>
          </cell>
          <cell r="C134">
            <v>80</v>
          </cell>
        </row>
        <row r="135">
          <cell r="A135" t="str">
            <v>87-52-0041</v>
          </cell>
          <cell r="B135">
            <v>0</v>
          </cell>
          <cell r="C135">
            <v>0</v>
          </cell>
        </row>
        <row r="136">
          <cell r="A136" t="str">
            <v>87-52-0042</v>
          </cell>
          <cell r="B136">
            <v>50</v>
          </cell>
          <cell r="C136">
            <v>50</v>
          </cell>
        </row>
        <row r="137">
          <cell r="A137" t="str">
            <v>87-52-0043</v>
          </cell>
          <cell r="B137">
            <v>0</v>
          </cell>
          <cell r="C137">
            <v>0</v>
          </cell>
        </row>
        <row r="138">
          <cell r="A138" t="str">
            <v>87-52-0050</v>
          </cell>
          <cell r="B138">
            <v>20</v>
          </cell>
          <cell r="C138">
            <v>20</v>
          </cell>
        </row>
        <row r="139">
          <cell r="A139" t="str">
            <v>87-52-0053</v>
          </cell>
          <cell r="B139">
            <v>75</v>
          </cell>
          <cell r="C139">
            <v>75</v>
          </cell>
        </row>
        <row r="140">
          <cell r="A140" t="str">
            <v>87-52-0055</v>
          </cell>
          <cell r="B140">
            <v>10</v>
          </cell>
          <cell r="C140">
            <v>10</v>
          </cell>
        </row>
        <row r="141">
          <cell r="A141" t="str">
            <v>87-52-0056</v>
          </cell>
          <cell r="B141">
            <v>40</v>
          </cell>
          <cell r="C141">
            <v>40</v>
          </cell>
        </row>
        <row r="142">
          <cell r="A142" t="str">
            <v>87-52-0061</v>
          </cell>
          <cell r="B142">
            <v>25</v>
          </cell>
          <cell r="C142">
            <v>25</v>
          </cell>
        </row>
        <row r="143">
          <cell r="A143" t="str">
            <v>87-52-0068</v>
          </cell>
          <cell r="B143">
            <v>55</v>
          </cell>
          <cell r="C143">
            <v>55</v>
          </cell>
        </row>
        <row r="144">
          <cell r="A144" t="str">
            <v>87-52-0069</v>
          </cell>
          <cell r="B144">
            <v>-25</v>
          </cell>
          <cell r="C144">
            <v>0</v>
          </cell>
        </row>
        <row r="145">
          <cell r="A145" t="str">
            <v>87-52-0070</v>
          </cell>
          <cell r="B145">
            <v>-20</v>
          </cell>
          <cell r="C145">
            <v>0</v>
          </cell>
        </row>
        <row r="146">
          <cell r="A146" t="str">
            <v>87-52-0071</v>
          </cell>
          <cell r="B146">
            <v>155</v>
          </cell>
          <cell r="C146">
            <v>155</v>
          </cell>
        </row>
        <row r="147">
          <cell r="A147" t="str">
            <v>87-52-0072</v>
          </cell>
          <cell r="B147">
            <v>0</v>
          </cell>
          <cell r="C147">
            <v>0</v>
          </cell>
        </row>
        <row r="148">
          <cell r="A148" t="str">
            <v>87-52-0073</v>
          </cell>
          <cell r="B148">
            <v>0</v>
          </cell>
          <cell r="C148">
            <v>0</v>
          </cell>
        </row>
        <row r="149">
          <cell r="A149" t="str">
            <v>87-52-0075</v>
          </cell>
          <cell r="B149">
            <v>0</v>
          </cell>
          <cell r="C149">
            <v>0</v>
          </cell>
        </row>
        <row r="150">
          <cell r="A150" t="str">
            <v>87-52-0077</v>
          </cell>
          <cell r="B150">
            <v>90</v>
          </cell>
          <cell r="C150">
            <v>90</v>
          </cell>
        </row>
        <row r="151">
          <cell r="A151" t="str">
            <v>87-52-0079</v>
          </cell>
          <cell r="B151">
            <v>-39</v>
          </cell>
          <cell r="C151">
            <v>0</v>
          </cell>
        </row>
        <row r="152">
          <cell r="A152" t="str">
            <v>87-52-0080</v>
          </cell>
          <cell r="B152">
            <v>125</v>
          </cell>
          <cell r="C152">
            <v>125</v>
          </cell>
        </row>
        <row r="153">
          <cell r="A153" t="str">
            <v>87-52-0082</v>
          </cell>
          <cell r="B153">
            <v>1</v>
          </cell>
          <cell r="C153">
            <v>1</v>
          </cell>
        </row>
        <row r="154">
          <cell r="A154" t="str">
            <v>87-52-0088</v>
          </cell>
          <cell r="B154">
            <v>0</v>
          </cell>
          <cell r="C154">
            <v>0</v>
          </cell>
        </row>
        <row r="155">
          <cell r="A155" t="str">
            <v>87-52-0091</v>
          </cell>
          <cell r="B155">
            <v>0</v>
          </cell>
          <cell r="C155">
            <v>0</v>
          </cell>
        </row>
        <row r="156">
          <cell r="A156" t="str">
            <v>87-52-0093</v>
          </cell>
          <cell r="B156">
            <v>-25</v>
          </cell>
          <cell r="C156">
            <v>0</v>
          </cell>
        </row>
        <row r="157">
          <cell r="A157" t="str">
            <v>87-52-0094</v>
          </cell>
          <cell r="B157">
            <v>205</v>
          </cell>
          <cell r="C157">
            <v>205</v>
          </cell>
        </row>
        <row r="158">
          <cell r="A158" t="str">
            <v>87-52-0095</v>
          </cell>
          <cell r="B158">
            <v>25</v>
          </cell>
          <cell r="C158">
            <v>25</v>
          </cell>
        </row>
        <row r="159">
          <cell r="A159" t="str">
            <v>87-52-0097</v>
          </cell>
          <cell r="B159">
            <v>70</v>
          </cell>
          <cell r="C159">
            <v>70</v>
          </cell>
        </row>
        <row r="160">
          <cell r="A160" t="str">
            <v>87-52-0098</v>
          </cell>
          <cell r="B160">
            <v>0</v>
          </cell>
          <cell r="C160">
            <v>0</v>
          </cell>
        </row>
        <row r="161">
          <cell r="A161" t="str">
            <v>87-52-0101</v>
          </cell>
          <cell r="B161">
            <v>25</v>
          </cell>
          <cell r="C161">
            <v>25</v>
          </cell>
        </row>
        <row r="162">
          <cell r="A162" t="str">
            <v>87-52-0102</v>
          </cell>
          <cell r="B162">
            <v>10</v>
          </cell>
          <cell r="C162">
            <v>10</v>
          </cell>
        </row>
        <row r="163">
          <cell r="A163" t="str">
            <v>87-52-0104</v>
          </cell>
          <cell r="B163">
            <v>45</v>
          </cell>
          <cell r="C163">
            <v>45</v>
          </cell>
        </row>
        <row r="164">
          <cell r="A164" t="str">
            <v>87-52-0113</v>
          </cell>
          <cell r="B164">
            <v>10</v>
          </cell>
          <cell r="C164">
            <v>10</v>
          </cell>
        </row>
        <row r="165">
          <cell r="A165" t="str">
            <v>87-52-0115</v>
          </cell>
          <cell r="B165">
            <v>5</v>
          </cell>
          <cell r="C165">
            <v>5</v>
          </cell>
        </row>
        <row r="166">
          <cell r="A166" t="str">
            <v>87-52-0116</v>
          </cell>
          <cell r="B166">
            <v>10</v>
          </cell>
          <cell r="C166">
            <v>10</v>
          </cell>
        </row>
        <row r="167">
          <cell r="A167" t="str">
            <v>87-52-0118</v>
          </cell>
          <cell r="B167">
            <v>20</v>
          </cell>
          <cell r="C167">
            <v>20</v>
          </cell>
        </row>
        <row r="168">
          <cell r="A168" t="str">
            <v>87-52-0119</v>
          </cell>
          <cell r="B168">
            <v>180</v>
          </cell>
          <cell r="C168">
            <v>180</v>
          </cell>
        </row>
        <row r="169">
          <cell r="A169" t="str">
            <v>87-52-0123</v>
          </cell>
          <cell r="B169">
            <v>20</v>
          </cell>
          <cell r="C169">
            <v>20</v>
          </cell>
        </row>
        <row r="170">
          <cell r="A170" t="str">
            <v>87-52-0125</v>
          </cell>
          <cell r="B170">
            <v>-20</v>
          </cell>
          <cell r="C170">
            <v>0</v>
          </cell>
        </row>
        <row r="171">
          <cell r="A171" t="str">
            <v>87-52-0126</v>
          </cell>
          <cell r="B171">
            <v>-15</v>
          </cell>
          <cell r="C171">
            <v>0</v>
          </cell>
        </row>
        <row r="172">
          <cell r="A172" t="str">
            <v>87-52-0127</v>
          </cell>
          <cell r="B172">
            <v>0</v>
          </cell>
          <cell r="C172">
            <v>0</v>
          </cell>
        </row>
        <row r="173">
          <cell r="A173" t="str">
            <v>87-52-0136</v>
          </cell>
          <cell r="B173">
            <v>30</v>
          </cell>
          <cell r="C173">
            <v>30</v>
          </cell>
        </row>
        <row r="174">
          <cell r="A174" t="str">
            <v>87-52-0138</v>
          </cell>
          <cell r="B174">
            <v>105</v>
          </cell>
          <cell r="C174">
            <v>105</v>
          </cell>
        </row>
        <row r="175">
          <cell r="A175" t="str">
            <v>87-52-0143</v>
          </cell>
          <cell r="B175">
            <v>435</v>
          </cell>
          <cell r="C175">
            <v>435</v>
          </cell>
        </row>
        <row r="176">
          <cell r="A176" t="str">
            <v>87-52-0144</v>
          </cell>
          <cell r="B176">
            <v>0</v>
          </cell>
          <cell r="C176">
            <v>0</v>
          </cell>
        </row>
        <row r="177">
          <cell r="A177" t="str">
            <v>87-52-0145</v>
          </cell>
          <cell r="B177">
            <v>40</v>
          </cell>
          <cell r="C177">
            <v>40</v>
          </cell>
        </row>
        <row r="178">
          <cell r="A178" t="str">
            <v>87-52-0150</v>
          </cell>
          <cell r="B178">
            <v>0</v>
          </cell>
          <cell r="C178">
            <v>0</v>
          </cell>
        </row>
        <row r="179">
          <cell r="A179" t="str">
            <v>87-52-0151</v>
          </cell>
          <cell r="B179">
            <v>30</v>
          </cell>
          <cell r="C179">
            <v>30</v>
          </cell>
        </row>
        <row r="180">
          <cell r="A180" t="str">
            <v>87-52-0157</v>
          </cell>
          <cell r="B180">
            <v>29</v>
          </cell>
          <cell r="C180">
            <v>29</v>
          </cell>
        </row>
        <row r="181">
          <cell r="A181" t="str">
            <v>87-52-0158</v>
          </cell>
          <cell r="B181">
            <v>24</v>
          </cell>
          <cell r="C181">
            <v>24</v>
          </cell>
        </row>
        <row r="182">
          <cell r="A182" t="str">
            <v>87-52-0159</v>
          </cell>
          <cell r="B182">
            <v>0</v>
          </cell>
          <cell r="C182">
            <v>0</v>
          </cell>
        </row>
        <row r="183">
          <cell r="A183" t="str">
            <v>87-52-0160</v>
          </cell>
          <cell r="B183">
            <v>0</v>
          </cell>
          <cell r="C183">
            <v>0</v>
          </cell>
        </row>
        <row r="184">
          <cell r="A184" t="str">
            <v>87-52-0161</v>
          </cell>
          <cell r="B184">
            <v>30</v>
          </cell>
          <cell r="C184">
            <v>30</v>
          </cell>
        </row>
        <row r="185">
          <cell r="A185" t="str">
            <v>87-52-0162</v>
          </cell>
          <cell r="B185">
            <v>34</v>
          </cell>
          <cell r="C185">
            <v>34</v>
          </cell>
        </row>
        <row r="186">
          <cell r="A186" t="str">
            <v>87-52-0164</v>
          </cell>
          <cell r="B186">
            <v>60</v>
          </cell>
          <cell r="C186">
            <v>60</v>
          </cell>
        </row>
        <row r="187">
          <cell r="A187" t="str">
            <v>87-52-0165</v>
          </cell>
          <cell r="B187">
            <v>5</v>
          </cell>
          <cell r="C187">
            <v>5</v>
          </cell>
        </row>
        <row r="188">
          <cell r="A188" t="str">
            <v>87-52-0166</v>
          </cell>
          <cell r="B188">
            <v>-25</v>
          </cell>
          <cell r="C188">
            <v>0</v>
          </cell>
        </row>
        <row r="189">
          <cell r="A189" t="str">
            <v>87-52-0169</v>
          </cell>
          <cell r="B189">
            <v>35</v>
          </cell>
          <cell r="C189">
            <v>35</v>
          </cell>
        </row>
        <row r="190">
          <cell r="A190" t="str">
            <v>87-52-0170</v>
          </cell>
          <cell r="B190">
            <v>25</v>
          </cell>
          <cell r="C190">
            <v>25</v>
          </cell>
        </row>
        <row r="191">
          <cell r="A191" t="str">
            <v>87-52-0174</v>
          </cell>
          <cell r="B191">
            <v>70</v>
          </cell>
          <cell r="C191">
            <v>70</v>
          </cell>
        </row>
        <row r="192">
          <cell r="A192" t="str">
            <v>87-52-0177</v>
          </cell>
          <cell r="B192">
            <v>15</v>
          </cell>
          <cell r="C192">
            <v>15</v>
          </cell>
        </row>
        <row r="193">
          <cell r="A193" t="str">
            <v>87-52-0178</v>
          </cell>
          <cell r="B193">
            <v>0</v>
          </cell>
          <cell r="C193">
            <v>0</v>
          </cell>
        </row>
        <row r="194">
          <cell r="A194" t="str">
            <v>87-52-0191</v>
          </cell>
          <cell r="B194">
            <v>35</v>
          </cell>
          <cell r="C194">
            <v>35</v>
          </cell>
        </row>
        <row r="195">
          <cell r="A195" t="str">
            <v>87-52-0192</v>
          </cell>
          <cell r="B195">
            <v>35</v>
          </cell>
          <cell r="C195">
            <v>35</v>
          </cell>
        </row>
        <row r="196">
          <cell r="A196" t="str">
            <v>87-52-0193</v>
          </cell>
          <cell r="B196">
            <v>40</v>
          </cell>
          <cell r="C196">
            <v>40</v>
          </cell>
        </row>
        <row r="197">
          <cell r="A197" t="str">
            <v>87-52-0194</v>
          </cell>
          <cell r="B197">
            <v>-10</v>
          </cell>
          <cell r="C197">
            <v>0</v>
          </cell>
        </row>
        <row r="198">
          <cell r="A198" t="str">
            <v>87-52-0195</v>
          </cell>
          <cell r="B198">
            <v>19</v>
          </cell>
          <cell r="C198">
            <v>19</v>
          </cell>
        </row>
        <row r="199">
          <cell r="A199" t="str">
            <v>87-52-0196</v>
          </cell>
          <cell r="B199">
            <v>10</v>
          </cell>
          <cell r="C199">
            <v>10</v>
          </cell>
        </row>
        <row r="200">
          <cell r="A200" t="str">
            <v>87-52-0197</v>
          </cell>
          <cell r="B200">
            <v>-10</v>
          </cell>
          <cell r="C200">
            <v>0</v>
          </cell>
        </row>
        <row r="201">
          <cell r="A201" t="str">
            <v>87-52-0198</v>
          </cell>
          <cell r="B201">
            <v>25</v>
          </cell>
          <cell r="C201">
            <v>25</v>
          </cell>
        </row>
        <row r="202">
          <cell r="A202" t="str">
            <v>87-52-0203</v>
          </cell>
          <cell r="B202">
            <v>11</v>
          </cell>
          <cell r="C202">
            <v>11</v>
          </cell>
        </row>
        <row r="203">
          <cell r="A203" t="str">
            <v>87-52-0205</v>
          </cell>
          <cell r="B203">
            <v>25</v>
          </cell>
          <cell r="C203">
            <v>25</v>
          </cell>
        </row>
        <row r="204">
          <cell r="A204" t="str">
            <v>87-52-0206</v>
          </cell>
          <cell r="B204">
            <v>55</v>
          </cell>
          <cell r="C204">
            <v>55</v>
          </cell>
        </row>
        <row r="205">
          <cell r="A205" t="str">
            <v>87-52-0210</v>
          </cell>
          <cell r="B205">
            <v>-5</v>
          </cell>
          <cell r="C205">
            <v>0</v>
          </cell>
        </row>
        <row r="206">
          <cell r="A206" t="str">
            <v>87-52-0213</v>
          </cell>
          <cell r="B206">
            <v>5</v>
          </cell>
          <cell r="C206">
            <v>5</v>
          </cell>
        </row>
        <row r="207">
          <cell r="A207" t="str">
            <v>87-52-0214</v>
          </cell>
          <cell r="B207">
            <v>80</v>
          </cell>
          <cell r="C207">
            <v>80</v>
          </cell>
        </row>
        <row r="208">
          <cell r="A208" t="str">
            <v>87-52-0216</v>
          </cell>
          <cell r="B208">
            <v>-10</v>
          </cell>
          <cell r="C208">
            <v>0</v>
          </cell>
        </row>
        <row r="209">
          <cell r="A209" t="str">
            <v>87-52-0220</v>
          </cell>
          <cell r="B209">
            <v>-5</v>
          </cell>
          <cell r="C209">
            <v>0</v>
          </cell>
        </row>
        <row r="210">
          <cell r="A210" t="str">
            <v>87-52-0221</v>
          </cell>
          <cell r="B210">
            <v>8</v>
          </cell>
          <cell r="C210">
            <v>8</v>
          </cell>
        </row>
        <row r="211">
          <cell r="A211" t="str">
            <v>87-52-0222</v>
          </cell>
          <cell r="B211">
            <v>-55</v>
          </cell>
          <cell r="C211">
            <v>0</v>
          </cell>
        </row>
        <row r="212">
          <cell r="A212" t="str">
            <v>87-52-0223</v>
          </cell>
          <cell r="B212">
            <v>0</v>
          </cell>
          <cell r="C212">
            <v>0</v>
          </cell>
        </row>
        <row r="213">
          <cell r="A213" t="str">
            <v>87-52-0225</v>
          </cell>
          <cell r="B213">
            <v>0</v>
          </cell>
          <cell r="C213">
            <v>0</v>
          </cell>
        </row>
        <row r="214">
          <cell r="A214" t="str">
            <v>87-52-0229</v>
          </cell>
          <cell r="B214">
            <v>45</v>
          </cell>
          <cell r="C214">
            <v>45</v>
          </cell>
        </row>
        <row r="215">
          <cell r="A215" t="str">
            <v>87-52-0230</v>
          </cell>
          <cell r="B215">
            <v>-10</v>
          </cell>
          <cell r="C215">
            <v>0</v>
          </cell>
        </row>
        <row r="216">
          <cell r="A216" t="str">
            <v>87-52-0231</v>
          </cell>
          <cell r="B216">
            <v>0</v>
          </cell>
          <cell r="C216">
            <v>0</v>
          </cell>
        </row>
        <row r="217">
          <cell r="A217" t="str">
            <v>87-52-0232</v>
          </cell>
          <cell r="B217">
            <v>175</v>
          </cell>
          <cell r="C217">
            <v>175</v>
          </cell>
        </row>
        <row r="218">
          <cell r="A218" t="str">
            <v>87-52-0233</v>
          </cell>
          <cell r="B218">
            <v>25</v>
          </cell>
          <cell r="C218">
            <v>25</v>
          </cell>
        </row>
        <row r="219">
          <cell r="A219" t="str">
            <v>87-52-0234</v>
          </cell>
          <cell r="B219">
            <v>245</v>
          </cell>
          <cell r="C219">
            <v>245</v>
          </cell>
        </row>
        <row r="220">
          <cell r="A220" t="str">
            <v>87-52-0238</v>
          </cell>
          <cell r="B220">
            <v>75</v>
          </cell>
          <cell r="C220">
            <v>75</v>
          </cell>
        </row>
        <row r="221">
          <cell r="A221" t="str">
            <v>87-52-0242</v>
          </cell>
          <cell r="B221">
            <v>-15</v>
          </cell>
          <cell r="C221">
            <v>0</v>
          </cell>
        </row>
        <row r="222">
          <cell r="A222" t="str">
            <v>87-52-0250</v>
          </cell>
          <cell r="B222">
            <v>10</v>
          </cell>
          <cell r="C222">
            <v>10</v>
          </cell>
        </row>
        <row r="223">
          <cell r="A223" t="str">
            <v>87-52-0251</v>
          </cell>
          <cell r="B223">
            <v>30</v>
          </cell>
          <cell r="C223">
            <v>30</v>
          </cell>
        </row>
        <row r="224">
          <cell r="A224" t="str">
            <v>87-52-0252</v>
          </cell>
          <cell r="B224">
            <v>0</v>
          </cell>
          <cell r="C224">
            <v>0</v>
          </cell>
        </row>
        <row r="225">
          <cell r="A225" t="str">
            <v>87-52-0255</v>
          </cell>
          <cell r="B225">
            <v>30</v>
          </cell>
          <cell r="C225">
            <v>30</v>
          </cell>
        </row>
        <row r="226">
          <cell r="A226" t="str">
            <v>87-52-0258</v>
          </cell>
          <cell r="B226">
            <v>165</v>
          </cell>
          <cell r="C226">
            <v>165</v>
          </cell>
        </row>
        <row r="227">
          <cell r="A227" t="str">
            <v>87-52-0262</v>
          </cell>
          <cell r="B227">
            <v>-15</v>
          </cell>
          <cell r="C227">
            <v>0</v>
          </cell>
        </row>
        <row r="228">
          <cell r="A228" t="str">
            <v>87-52-0263</v>
          </cell>
          <cell r="B228">
            <v>-10</v>
          </cell>
          <cell r="C228">
            <v>0</v>
          </cell>
        </row>
        <row r="229">
          <cell r="A229" t="str">
            <v>87-52-0264</v>
          </cell>
          <cell r="B229">
            <v>12</v>
          </cell>
          <cell r="C229">
            <v>12</v>
          </cell>
        </row>
        <row r="230">
          <cell r="A230" t="str">
            <v>87-52-0265</v>
          </cell>
          <cell r="B230">
            <v>50</v>
          </cell>
          <cell r="C230">
            <v>50</v>
          </cell>
        </row>
        <row r="231">
          <cell r="A231" t="str">
            <v>87-52-0266</v>
          </cell>
          <cell r="B231">
            <v>2</v>
          </cell>
          <cell r="C231">
            <v>2</v>
          </cell>
        </row>
        <row r="232">
          <cell r="A232" t="str">
            <v>87-52-0274</v>
          </cell>
          <cell r="B232">
            <v>35</v>
          </cell>
          <cell r="C232">
            <v>35</v>
          </cell>
        </row>
        <row r="233">
          <cell r="A233" t="str">
            <v>87-52-0276</v>
          </cell>
          <cell r="B233">
            <v>40</v>
          </cell>
          <cell r="C233">
            <v>40</v>
          </cell>
        </row>
        <row r="234">
          <cell r="A234" t="str">
            <v>87-52-0277</v>
          </cell>
          <cell r="B234">
            <v>15</v>
          </cell>
          <cell r="C234">
            <v>15</v>
          </cell>
        </row>
        <row r="235">
          <cell r="A235" t="str">
            <v>87-52-0279</v>
          </cell>
          <cell r="B235">
            <v>5</v>
          </cell>
          <cell r="C235">
            <v>5</v>
          </cell>
        </row>
        <row r="236">
          <cell r="A236" t="str">
            <v>87-52-0280</v>
          </cell>
          <cell r="B236">
            <v>35</v>
          </cell>
          <cell r="C236">
            <v>35</v>
          </cell>
        </row>
        <row r="237">
          <cell r="A237" t="str">
            <v>87-52-0284</v>
          </cell>
          <cell r="B237">
            <v>20</v>
          </cell>
          <cell r="C237">
            <v>20</v>
          </cell>
        </row>
        <row r="238">
          <cell r="A238" t="str">
            <v>87-52-0286</v>
          </cell>
          <cell r="B238">
            <v>0</v>
          </cell>
          <cell r="C238">
            <v>0</v>
          </cell>
        </row>
        <row r="239">
          <cell r="A239" t="str">
            <v>87-52-0287</v>
          </cell>
          <cell r="B239">
            <v>5</v>
          </cell>
          <cell r="C239">
            <v>5</v>
          </cell>
        </row>
        <row r="240">
          <cell r="A240" t="str">
            <v>87-52-0288</v>
          </cell>
          <cell r="B240">
            <v>65</v>
          </cell>
          <cell r="C240">
            <v>65</v>
          </cell>
        </row>
        <row r="241">
          <cell r="A241" t="str">
            <v>87-52-0290</v>
          </cell>
          <cell r="B241">
            <v>100</v>
          </cell>
          <cell r="C241">
            <v>100</v>
          </cell>
        </row>
        <row r="242">
          <cell r="A242" t="str">
            <v>87-52-0297</v>
          </cell>
          <cell r="B242">
            <v>0</v>
          </cell>
          <cell r="C242">
            <v>0</v>
          </cell>
        </row>
        <row r="243">
          <cell r="A243" t="str">
            <v>87-52-0299</v>
          </cell>
          <cell r="B243">
            <v>0</v>
          </cell>
          <cell r="C243">
            <v>0</v>
          </cell>
        </row>
        <row r="244">
          <cell r="A244" t="str">
            <v>87-52-0300</v>
          </cell>
          <cell r="B244">
            <v>105</v>
          </cell>
          <cell r="C244">
            <v>105</v>
          </cell>
        </row>
        <row r="245">
          <cell r="A245" t="str">
            <v>87-52-0304</v>
          </cell>
          <cell r="B245">
            <v>340</v>
          </cell>
          <cell r="C245">
            <v>340</v>
          </cell>
        </row>
        <row r="246">
          <cell r="A246" t="str">
            <v>87-52-0305</v>
          </cell>
          <cell r="B246">
            <v>90</v>
          </cell>
          <cell r="C246">
            <v>90</v>
          </cell>
        </row>
        <row r="247">
          <cell r="A247" t="str">
            <v>87-52-0306</v>
          </cell>
          <cell r="B247">
            <v>15</v>
          </cell>
          <cell r="C247">
            <v>15</v>
          </cell>
        </row>
        <row r="248">
          <cell r="A248" t="str">
            <v>87-52-0311</v>
          </cell>
          <cell r="B248">
            <v>0</v>
          </cell>
          <cell r="C248">
            <v>0</v>
          </cell>
        </row>
        <row r="249">
          <cell r="A249" t="str">
            <v>87-52-0312</v>
          </cell>
          <cell r="B249">
            <v>30</v>
          </cell>
          <cell r="C249">
            <v>30</v>
          </cell>
        </row>
        <row r="250">
          <cell r="A250" t="str">
            <v>87-52-0315</v>
          </cell>
          <cell r="B250">
            <v>20</v>
          </cell>
          <cell r="C250">
            <v>20</v>
          </cell>
        </row>
        <row r="251">
          <cell r="A251" t="str">
            <v>87-52-0318</v>
          </cell>
          <cell r="B251">
            <v>19</v>
          </cell>
          <cell r="C251">
            <v>19</v>
          </cell>
        </row>
        <row r="252">
          <cell r="A252" t="str">
            <v>87-52-0335</v>
          </cell>
          <cell r="B252">
            <v>-220</v>
          </cell>
          <cell r="C252">
            <v>0</v>
          </cell>
        </row>
        <row r="253">
          <cell r="A253" t="str">
            <v>87-52-0340</v>
          </cell>
          <cell r="B253">
            <v>0</v>
          </cell>
          <cell r="C253">
            <v>0</v>
          </cell>
        </row>
        <row r="254">
          <cell r="A254" t="str">
            <v>87-52-0341</v>
          </cell>
          <cell r="B254">
            <v>3</v>
          </cell>
          <cell r="C254">
            <v>3</v>
          </cell>
        </row>
        <row r="255">
          <cell r="A255" t="str">
            <v>87-52-0342</v>
          </cell>
          <cell r="B255">
            <v>-5</v>
          </cell>
          <cell r="C255">
            <v>0</v>
          </cell>
        </row>
        <row r="256">
          <cell r="A256" t="str">
            <v>87-52-0344</v>
          </cell>
          <cell r="B256">
            <v>-15</v>
          </cell>
          <cell r="C256">
            <v>0</v>
          </cell>
        </row>
        <row r="257">
          <cell r="A257" t="str">
            <v>87-52-0346</v>
          </cell>
          <cell r="B257">
            <v>-15</v>
          </cell>
          <cell r="C257">
            <v>0</v>
          </cell>
        </row>
        <row r="258">
          <cell r="A258" t="str">
            <v>87-52-0379</v>
          </cell>
          <cell r="B258">
            <v>18</v>
          </cell>
          <cell r="C258">
            <v>18</v>
          </cell>
        </row>
        <row r="259">
          <cell r="A259" t="str">
            <v>87-52-0380</v>
          </cell>
          <cell r="B259">
            <v>0</v>
          </cell>
          <cell r="C259">
            <v>0</v>
          </cell>
        </row>
        <row r="260">
          <cell r="A260" t="str">
            <v>87-52-0381</v>
          </cell>
          <cell r="B260">
            <v>70</v>
          </cell>
          <cell r="C260">
            <v>70</v>
          </cell>
        </row>
        <row r="261">
          <cell r="A261" t="str">
            <v>87-52-0382</v>
          </cell>
          <cell r="B261">
            <v>0</v>
          </cell>
          <cell r="C261">
            <v>0</v>
          </cell>
        </row>
        <row r="262">
          <cell r="A262" t="str">
            <v>87-52-0387</v>
          </cell>
          <cell r="B262">
            <v>0</v>
          </cell>
          <cell r="C262">
            <v>0</v>
          </cell>
        </row>
        <row r="263">
          <cell r="A263" t="str">
            <v>87-52-0388</v>
          </cell>
          <cell r="B263">
            <v>0</v>
          </cell>
          <cell r="C263">
            <v>0</v>
          </cell>
        </row>
        <row r="264">
          <cell r="A264" t="str">
            <v>87-52-0391</v>
          </cell>
          <cell r="B264">
            <v>7</v>
          </cell>
          <cell r="C264">
            <v>7</v>
          </cell>
        </row>
        <row r="265">
          <cell r="A265" t="str">
            <v>87-52-0392</v>
          </cell>
          <cell r="B265">
            <v>25</v>
          </cell>
          <cell r="C265">
            <v>25</v>
          </cell>
        </row>
        <row r="266">
          <cell r="A266" t="str">
            <v>87-52-0395</v>
          </cell>
          <cell r="B266">
            <v>0</v>
          </cell>
          <cell r="C266">
            <v>0</v>
          </cell>
        </row>
        <row r="267">
          <cell r="A267" t="str">
            <v>87-52-0399</v>
          </cell>
          <cell r="B267">
            <v>6</v>
          </cell>
          <cell r="C267">
            <v>6</v>
          </cell>
        </row>
        <row r="268">
          <cell r="A268" t="str">
            <v>87-52-0448</v>
          </cell>
          <cell r="B268">
            <v>25</v>
          </cell>
          <cell r="C268">
            <v>25</v>
          </cell>
        </row>
        <row r="269">
          <cell r="A269" t="str">
            <v>87-52-0465</v>
          </cell>
          <cell r="B269">
            <v>0</v>
          </cell>
          <cell r="C269">
            <v>0</v>
          </cell>
        </row>
        <row r="270">
          <cell r="A270" t="str">
            <v>87-52-0488</v>
          </cell>
          <cell r="B270">
            <v>5</v>
          </cell>
          <cell r="C270">
            <v>5</v>
          </cell>
        </row>
        <row r="271">
          <cell r="A271" t="str">
            <v>87-52-0489</v>
          </cell>
          <cell r="B271">
            <v>-20</v>
          </cell>
          <cell r="C271">
            <v>0</v>
          </cell>
        </row>
        <row r="272">
          <cell r="A272" t="str">
            <v>87-52-0493</v>
          </cell>
          <cell r="B272">
            <v>0</v>
          </cell>
          <cell r="C272">
            <v>0</v>
          </cell>
        </row>
        <row r="273">
          <cell r="A273" t="str">
            <v>87-52-0495</v>
          </cell>
          <cell r="B273">
            <v>25</v>
          </cell>
          <cell r="C273">
            <v>25</v>
          </cell>
        </row>
        <row r="274">
          <cell r="A274" t="str">
            <v>87-52-0500</v>
          </cell>
          <cell r="B274">
            <v>20</v>
          </cell>
          <cell r="C274">
            <v>20</v>
          </cell>
        </row>
        <row r="275">
          <cell r="A275" t="str">
            <v>87-52-0501</v>
          </cell>
          <cell r="B275">
            <v>5</v>
          </cell>
          <cell r="C275">
            <v>5</v>
          </cell>
        </row>
        <row r="276">
          <cell r="A276" t="str">
            <v>87-52-0503</v>
          </cell>
          <cell r="B276">
            <v>35</v>
          </cell>
          <cell r="C276">
            <v>35</v>
          </cell>
        </row>
        <row r="277">
          <cell r="A277" t="str">
            <v>87-52-0511</v>
          </cell>
          <cell r="B277">
            <v>0</v>
          </cell>
          <cell r="C277">
            <v>0</v>
          </cell>
        </row>
        <row r="278">
          <cell r="A278" t="str">
            <v>87-52-0512</v>
          </cell>
          <cell r="B278">
            <v>0</v>
          </cell>
          <cell r="C278">
            <v>0</v>
          </cell>
        </row>
        <row r="279">
          <cell r="A279" t="str">
            <v>87-52-0515</v>
          </cell>
          <cell r="B279">
            <v>25</v>
          </cell>
          <cell r="C279">
            <v>25</v>
          </cell>
        </row>
        <row r="280">
          <cell r="A280" t="str">
            <v>87-52-0516</v>
          </cell>
          <cell r="B280">
            <v>-15</v>
          </cell>
          <cell r="C280">
            <v>0</v>
          </cell>
        </row>
        <row r="281">
          <cell r="A281" t="str">
            <v>87-52-0526</v>
          </cell>
          <cell r="B281">
            <v>30</v>
          </cell>
          <cell r="C281">
            <v>30</v>
          </cell>
        </row>
        <row r="282">
          <cell r="A282" t="str">
            <v>87-52-0541</v>
          </cell>
          <cell r="B282">
            <v>60</v>
          </cell>
          <cell r="C282">
            <v>60</v>
          </cell>
        </row>
        <row r="283">
          <cell r="A283" t="str">
            <v>87-52-0542</v>
          </cell>
          <cell r="B283">
            <v>-30</v>
          </cell>
          <cell r="C283">
            <v>0</v>
          </cell>
        </row>
        <row r="284">
          <cell r="A284" t="str">
            <v>87-52-0551</v>
          </cell>
          <cell r="B284">
            <v>30</v>
          </cell>
          <cell r="C284">
            <v>30</v>
          </cell>
        </row>
        <row r="285">
          <cell r="A285" t="str">
            <v>87-52-0552</v>
          </cell>
          <cell r="B285">
            <v>20</v>
          </cell>
          <cell r="C285">
            <v>20</v>
          </cell>
        </row>
        <row r="286">
          <cell r="A286" t="str">
            <v>87-52-0575</v>
          </cell>
          <cell r="B286">
            <v>65</v>
          </cell>
          <cell r="C286">
            <v>65</v>
          </cell>
        </row>
        <row r="287">
          <cell r="A287" t="str">
            <v>87-52-0576</v>
          </cell>
          <cell r="B287">
            <v>65</v>
          </cell>
          <cell r="C287">
            <v>65</v>
          </cell>
        </row>
        <row r="288">
          <cell r="A288" t="str">
            <v>87-52-0579</v>
          </cell>
          <cell r="B288">
            <v>55</v>
          </cell>
          <cell r="C288">
            <v>55</v>
          </cell>
        </row>
        <row r="289">
          <cell r="A289" t="str">
            <v>87-52-0585</v>
          </cell>
          <cell r="B289">
            <v>20</v>
          </cell>
          <cell r="C289">
            <v>20</v>
          </cell>
        </row>
        <row r="290">
          <cell r="A290" t="str">
            <v>87-77-0017</v>
          </cell>
          <cell r="B290">
            <v>0</v>
          </cell>
          <cell r="C290">
            <v>0</v>
          </cell>
        </row>
        <row r="291">
          <cell r="A291" t="str">
            <v>87-77-0023</v>
          </cell>
          <cell r="B291">
            <v>40</v>
          </cell>
          <cell r="C291">
            <v>40</v>
          </cell>
        </row>
        <row r="292">
          <cell r="A292" t="str">
            <v>87-77-0039</v>
          </cell>
          <cell r="B292">
            <v>0</v>
          </cell>
          <cell r="C292">
            <v>0</v>
          </cell>
        </row>
        <row r="293">
          <cell r="A293" t="str">
            <v>87-77-0040</v>
          </cell>
          <cell r="B293">
            <v>20</v>
          </cell>
          <cell r="C293">
            <v>20</v>
          </cell>
        </row>
        <row r="294">
          <cell r="A294" t="str">
            <v>87-77-0045</v>
          </cell>
          <cell r="B294">
            <v>0</v>
          </cell>
          <cell r="C294">
            <v>0</v>
          </cell>
        </row>
        <row r="295">
          <cell r="A295" t="str">
            <v>87-77-0053</v>
          </cell>
          <cell r="B295">
            <v>0</v>
          </cell>
          <cell r="C295">
            <v>0</v>
          </cell>
        </row>
        <row r="296">
          <cell r="A296" t="str">
            <v>87-77-1308</v>
          </cell>
          <cell r="B296">
            <v>0</v>
          </cell>
          <cell r="C296">
            <v>0</v>
          </cell>
        </row>
        <row r="297">
          <cell r="A297" t="str">
            <v>87-77-1314</v>
          </cell>
          <cell r="B297">
            <v>52</v>
          </cell>
          <cell r="C297">
            <v>52</v>
          </cell>
        </row>
        <row r="298">
          <cell r="A298" t="str">
            <v>87-77-1315</v>
          </cell>
          <cell r="B298">
            <v>45</v>
          </cell>
          <cell r="C298">
            <v>45</v>
          </cell>
        </row>
        <row r="299">
          <cell r="A299" t="str">
            <v>87-77-1331</v>
          </cell>
          <cell r="B299">
            <v>0</v>
          </cell>
          <cell r="C299">
            <v>0</v>
          </cell>
        </row>
        <row r="300">
          <cell r="A300" t="str">
            <v>87-77-1332</v>
          </cell>
          <cell r="B300">
            <v>45</v>
          </cell>
          <cell r="C300">
            <v>45</v>
          </cell>
        </row>
        <row r="301">
          <cell r="A301" t="str">
            <v>87-77-1336</v>
          </cell>
          <cell r="B301">
            <v>0</v>
          </cell>
          <cell r="C301">
            <v>0</v>
          </cell>
        </row>
        <row r="302">
          <cell r="A302" t="str">
            <v>87-77-1344</v>
          </cell>
          <cell r="B302">
            <v>0</v>
          </cell>
          <cell r="C302">
            <v>0</v>
          </cell>
        </row>
        <row r="303">
          <cell r="A303" t="str">
            <v>87-77-1346</v>
          </cell>
          <cell r="B303">
            <v>95</v>
          </cell>
          <cell r="C303">
            <v>95</v>
          </cell>
        </row>
        <row r="304">
          <cell r="A304" t="str">
            <v>87-77-1379</v>
          </cell>
          <cell r="B304">
            <v>-15</v>
          </cell>
          <cell r="C304">
            <v>0</v>
          </cell>
        </row>
        <row r="305">
          <cell r="A305" t="str">
            <v>87-77-1381</v>
          </cell>
          <cell r="B305">
            <v>55</v>
          </cell>
          <cell r="C305">
            <v>55</v>
          </cell>
        </row>
        <row r="306">
          <cell r="A306" t="str">
            <v>87-77-1399</v>
          </cell>
          <cell r="B306">
            <v>35</v>
          </cell>
          <cell r="C306">
            <v>35</v>
          </cell>
        </row>
        <row r="307">
          <cell r="A307" t="str">
            <v>87-77-1422</v>
          </cell>
          <cell r="B307">
            <v>0</v>
          </cell>
          <cell r="C307">
            <v>0</v>
          </cell>
        </row>
        <row r="308">
          <cell r="A308" t="str">
            <v>87-77-1428</v>
          </cell>
          <cell r="B308">
            <v>210</v>
          </cell>
          <cell r="C308">
            <v>210</v>
          </cell>
        </row>
        <row r="309">
          <cell r="A309" t="str">
            <v>87-77-1434</v>
          </cell>
          <cell r="B309">
            <v>195</v>
          </cell>
          <cell r="C309">
            <v>195</v>
          </cell>
        </row>
        <row r="310">
          <cell r="A310" t="str">
            <v>87-77-1456</v>
          </cell>
          <cell r="B310">
            <v>0</v>
          </cell>
          <cell r="C310">
            <v>0</v>
          </cell>
        </row>
        <row r="311">
          <cell r="A311" t="str">
            <v>87-77-1472</v>
          </cell>
          <cell r="B311">
            <v>20</v>
          </cell>
          <cell r="C311">
            <v>20</v>
          </cell>
        </row>
        <row r="312">
          <cell r="A312" t="str">
            <v>87-77-1479</v>
          </cell>
          <cell r="B312">
            <v>0</v>
          </cell>
          <cell r="C312">
            <v>0</v>
          </cell>
        </row>
        <row r="313">
          <cell r="A313" t="str">
            <v>87-77-1501</v>
          </cell>
          <cell r="B313">
            <v>0</v>
          </cell>
          <cell r="C313">
            <v>0</v>
          </cell>
        </row>
        <row r="314">
          <cell r="A314" t="str">
            <v>87-77-1556</v>
          </cell>
          <cell r="B314">
            <v>190</v>
          </cell>
          <cell r="C314">
            <v>190</v>
          </cell>
        </row>
        <row r="315">
          <cell r="A315" t="str">
            <v>87-77-1557</v>
          </cell>
          <cell r="B315">
            <v>0</v>
          </cell>
          <cell r="C315">
            <v>0</v>
          </cell>
        </row>
        <row r="316">
          <cell r="A316" t="str">
            <v>87-77-1606</v>
          </cell>
          <cell r="B316">
            <v>-20</v>
          </cell>
          <cell r="C316">
            <v>0</v>
          </cell>
        </row>
        <row r="317">
          <cell r="A317" t="str">
            <v>87-77-1643</v>
          </cell>
          <cell r="B317">
            <v>-40</v>
          </cell>
          <cell r="C317">
            <v>0</v>
          </cell>
        </row>
        <row r="318">
          <cell r="A318" t="str">
            <v>87-77-1654</v>
          </cell>
          <cell r="B318">
            <v>20</v>
          </cell>
          <cell r="C318">
            <v>20</v>
          </cell>
        </row>
        <row r="319">
          <cell r="A319" t="str">
            <v>87-77-1691</v>
          </cell>
          <cell r="B319">
            <v>70</v>
          </cell>
          <cell r="C319">
            <v>70</v>
          </cell>
        </row>
        <row r="320">
          <cell r="A320" t="str">
            <v>87-77-1692</v>
          </cell>
          <cell r="B320">
            <v>-10</v>
          </cell>
          <cell r="C320">
            <v>0</v>
          </cell>
        </row>
        <row r="321">
          <cell r="A321" t="str">
            <v>87-77-1706</v>
          </cell>
          <cell r="B321">
            <v>105</v>
          </cell>
          <cell r="C321">
            <v>105</v>
          </cell>
        </row>
        <row r="322">
          <cell r="A322" t="str">
            <v>87-77-1707</v>
          </cell>
          <cell r="B322">
            <v>175</v>
          </cell>
          <cell r="C322">
            <v>175</v>
          </cell>
        </row>
        <row r="323">
          <cell r="A323" t="str">
            <v>87-77-1733</v>
          </cell>
          <cell r="B323">
            <v>10</v>
          </cell>
          <cell r="C323">
            <v>10</v>
          </cell>
        </row>
        <row r="324">
          <cell r="A324" t="str">
            <v>87-77-1735</v>
          </cell>
          <cell r="B324">
            <v>2</v>
          </cell>
          <cell r="C324">
            <v>2</v>
          </cell>
        </row>
        <row r="325">
          <cell r="A325" t="str">
            <v>87-77-1736</v>
          </cell>
          <cell r="B325">
            <v>-25</v>
          </cell>
          <cell r="C325">
            <v>0</v>
          </cell>
        </row>
        <row r="326">
          <cell r="A326" t="str">
            <v>87-77-1737</v>
          </cell>
          <cell r="B326">
            <v>5</v>
          </cell>
          <cell r="C326">
            <v>5</v>
          </cell>
        </row>
        <row r="327">
          <cell r="A327" t="str">
            <v>87-77-1767</v>
          </cell>
          <cell r="B327">
            <v>45</v>
          </cell>
          <cell r="C327">
            <v>45</v>
          </cell>
        </row>
        <row r="328">
          <cell r="A328" t="str">
            <v>87-77-1768</v>
          </cell>
          <cell r="B328">
            <v>-45</v>
          </cell>
          <cell r="C328">
            <v>0</v>
          </cell>
        </row>
        <row r="329">
          <cell r="A329" t="str">
            <v>87-77-1788</v>
          </cell>
          <cell r="B329">
            <v>70</v>
          </cell>
          <cell r="C329">
            <v>70</v>
          </cell>
        </row>
        <row r="330">
          <cell r="A330" t="str">
            <v>87-77-1789</v>
          </cell>
          <cell r="B330">
            <v>-30</v>
          </cell>
          <cell r="C330">
            <v>0</v>
          </cell>
        </row>
        <row r="331">
          <cell r="A331" t="str">
            <v>87-77-1830</v>
          </cell>
          <cell r="B331">
            <v>5</v>
          </cell>
          <cell r="C331">
            <v>5</v>
          </cell>
        </row>
        <row r="332">
          <cell r="A332" t="str">
            <v>87-77-1834</v>
          </cell>
          <cell r="B332">
            <v>0</v>
          </cell>
          <cell r="C332">
            <v>0</v>
          </cell>
        </row>
        <row r="333">
          <cell r="A333" t="str">
            <v>87-77-1848</v>
          </cell>
          <cell r="B333">
            <v>0</v>
          </cell>
          <cell r="C333">
            <v>0</v>
          </cell>
        </row>
        <row r="334">
          <cell r="A334" t="str">
            <v>87-77-1858</v>
          </cell>
          <cell r="B334">
            <v>-5</v>
          </cell>
          <cell r="C334">
            <v>0</v>
          </cell>
        </row>
        <row r="335">
          <cell r="A335" t="str">
            <v>87-77-1859</v>
          </cell>
          <cell r="B335">
            <v>40</v>
          </cell>
          <cell r="C335">
            <v>40</v>
          </cell>
        </row>
        <row r="336">
          <cell r="A336" t="str">
            <v>87-77-1862</v>
          </cell>
          <cell r="B336">
            <v>35</v>
          </cell>
          <cell r="C336">
            <v>35</v>
          </cell>
        </row>
        <row r="337">
          <cell r="A337" t="str">
            <v>87-77-1871</v>
          </cell>
          <cell r="B337">
            <v>0</v>
          </cell>
          <cell r="C337">
            <v>0</v>
          </cell>
        </row>
        <row r="338">
          <cell r="A338" t="str">
            <v>87-77-1904</v>
          </cell>
          <cell r="B338">
            <v>0</v>
          </cell>
          <cell r="C338">
            <v>0</v>
          </cell>
        </row>
        <row r="339">
          <cell r="A339" t="str">
            <v>87-77-1908</v>
          </cell>
          <cell r="B339">
            <v>0</v>
          </cell>
          <cell r="C33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1">
          <cell r="C1">
            <v>11905</v>
          </cell>
        </row>
        <row r="2">
          <cell r="A2" t="str">
            <v>Артикул</v>
          </cell>
          <cell r="B2" t="str">
            <v>Номенклатура</v>
          </cell>
          <cell r="C2" t="str">
            <v>отказ</v>
          </cell>
        </row>
        <row r="3">
          <cell r="A3" t="str">
            <v>87-104-0004</v>
          </cell>
          <cell r="B3" t="str">
            <v>Пион молочноцветковый (Paeonia lactiflora Albert Crousse BR 2-3 eye)</v>
          </cell>
          <cell r="C3">
            <v>0</v>
          </cell>
        </row>
        <row r="4">
          <cell r="A4" t="str">
            <v>87-104-0005</v>
          </cell>
          <cell r="B4" t="str">
            <v>Пион молочноцветковый (Paeonia lactiflora Albert Crousse BR 3-5 eye)</v>
          </cell>
          <cell r="C4">
            <v>0</v>
          </cell>
        </row>
        <row r="5">
          <cell r="A5" t="str">
            <v>87-104-0010</v>
          </cell>
          <cell r="B5" t="str">
            <v>Пион молочноцветковый (Paeonia lactiflora Alice Harding BR 2-3 eye)</v>
          </cell>
          <cell r="C5">
            <v>0</v>
          </cell>
        </row>
        <row r="6">
          <cell r="A6" t="str">
            <v>87-104-0017</v>
          </cell>
          <cell r="B6" t="str">
            <v>Пион молочноцветковый (Paeonia lactiflora Amalia Olsen BR 3-5 eye)</v>
          </cell>
          <cell r="C6">
            <v>0</v>
          </cell>
        </row>
        <row r="7">
          <cell r="A7" t="str">
            <v>87-104-0018</v>
          </cell>
          <cell r="B7" t="str">
            <v>Пион гибридный (Paeonia hybrida America BR 2-3 eye)</v>
          </cell>
          <cell r="C7">
            <v>0</v>
          </cell>
        </row>
        <row r="8">
          <cell r="A8" t="str">
            <v>87-104-0038</v>
          </cell>
          <cell r="B8" t="str">
            <v>Пион молочноцветковый (Paeonia lactiflora Barbara BR 2-3 eye)</v>
          </cell>
          <cell r="C8">
            <v>0</v>
          </cell>
        </row>
        <row r="9">
          <cell r="A9" t="str">
            <v>87-104-0056</v>
          </cell>
          <cell r="B9" t="str">
            <v>Пион молочноцветковый (Paeonia lactiflora Blush Queen BR 3-5 eye)</v>
          </cell>
          <cell r="C9">
            <v>0</v>
          </cell>
        </row>
        <row r="10">
          <cell r="A10" t="str">
            <v>87-104-0057</v>
          </cell>
          <cell r="B10" t="str">
            <v>Пион гибридный (Paeonia hybrida Blushing Princess BR 2-3 eye)</v>
          </cell>
          <cell r="C10">
            <v>0</v>
          </cell>
        </row>
        <row r="11">
          <cell r="A11" t="str">
            <v>87-104-0089</v>
          </cell>
          <cell r="B11" t="str">
            <v>Пион молочноцветковый (Paeonia lactiflora Butter bowl BR 3-5 eye)</v>
          </cell>
          <cell r="C11">
            <v>0</v>
          </cell>
        </row>
        <row r="12">
          <cell r="A12" t="str">
            <v>87-104-0139</v>
          </cell>
          <cell r="B12" t="str">
            <v>Пион молочноцветковый (Paeonia lactiflora Cora Stubbs BR 3-5 eye)</v>
          </cell>
          <cell r="C12">
            <v>0</v>
          </cell>
        </row>
        <row r="13">
          <cell r="A13" t="str">
            <v>87-104-0148</v>
          </cell>
          <cell r="B13" t="str">
            <v>Пион гибридный (Paeonia hybrida Coral Magic BR 3-5 eye)</v>
          </cell>
          <cell r="C13">
            <v>0</v>
          </cell>
        </row>
        <row r="14">
          <cell r="A14" t="str">
            <v>87-104-0152</v>
          </cell>
          <cell r="B14" t="str">
            <v>Пион молочноцветковый (Paeonia lactiflora Cotton Candy BR 3-5 eye)</v>
          </cell>
          <cell r="C14">
            <v>0</v>
          </cell>
        </row>
        <row r="15">
          <cell r="A15" t="str">
            <v>87-104-0154</v>
          </cell>
          <cell r="B15" t="str">
            <v>Пион молочноцветковый (Paeonia lactiflora Couronne d'Or BR 3-5 eye)</v>
          </cell>
          <cell r="C15">
            <v>0</v>
          </cell>
        </row>
        <row r="16">
          <cell r="A16" t="str">
            <v>87-104-0257</v>
          </cell>
          <cell r="B16" t="str">
            <v>Пион молочноцветковый (Paeonia lactiflora Green Halo BR 2-3 eye)</v>
          </cell>
          <cell r="C16">
            <v>0</v>
          </cell>
        </row>
        <row r="17">
          <cell r="A17" t="str">
            <v>87-104-0258</v>
          </cell>
          <cell r="B17" t="str">
            <v>Пион молочноцветковый (Paeonia lactiflora Green Halo BR 3-5 eye)</v>
          </cell>
          <cell r="C17">
            <v>0</v>
          </cell>
        </row>
        <row r="18">
          <cell r="A18" t="str">
            <v>87-104-0273</v>
          </cell>
          <cell r="B18" t="str">
            <v>Пион молочноцветковый (Paeonia lactiflora Hot Chocolate BR 3-5 eye)</v>
          </cell>
          <cell r="C18">
            <v>0</v>
          </cell>
        </row>
        <row r="19">
          <cell r="A19" t="str">
            <v>87-104-0309</v>
          </cell>
          <cell r="B19" t="str">
            <v xml:space="preserve">Пион молочноцветковый (Paeonia lactiflora Kings Day BR 2-3 eye) </v>
          </cell>
          <cell r="C19">
            <v>0</v>
          </cell>
        </row>
        <row r="20">
          <cell r="A20" t="str">
            <v>87-104-0321</v>
          </cell>
          <cell r="B20" t="str">
            <v>Пион молочноцветковый (Paeonia lactiflora Lady Alexander Duff BR 3-5 eye)</v>
          </cell>
          <cell r="C20">
            <v>0</v>
          </cell>
        </row>
        <row r="21">
          <cell r="A21" t="str">
            <v>87-104-0360</v>
          </cell>
          <cell r="B21" t="str">
            <v>Пион гибридный (Paeonia hybrida Mackinac Grand BR 2-3 eye)</v>
          </cell>
          <cell r="C21">
            <v>0</v>
          </cell>
        </row>
        <row r="22">
          <cell r="A22" t="str">
            <v>87-104-0361</v>
          </cell>
          <cell r="B22" t="str">
            <v>Пион гибридный (Paeonia hybrida Mackinac Grand BR 3-5 eye)</v>
          </cell>
          <cell r="C22">
            <v>0</v>
          </cell>
        </row>
        <row r="23">
          <cell r="A23" t="str">
            <v>87-104-0362</v>
          </cell>
          <cell r="B23" t="str">
            <v>Пион молочноцветковый (Paeonia lactiflora Madame Calot BR 2-3 eye)</v>
          </cell>
          <cell r="C23">
            <v>0</v>
          </cell>
        </row>
        <row r="24">
          <cell r="A24" t="str">
            <v>87-104-0363</v>
          </cell>
          <cell r="B24" t="str">
            <v>Пион молочноцветковый (Paeonia lactiflora Madame Calot BR 3-5 eye)</v>
          </cell>
          <cell r="C24">
            <v>0</v>
          </cell>
        </row>
        <row r="25">
          <cell r="A25" t="str">
            <v>87-104-0367</v>
          </cell>
          <cell r="B25" t="str">
            <v>Пион молочноцветковый (Paeonia lactiflora Madame de Verneville BR 3-5 eye)</v>
          </cell>
          <cell r="C25">
            <v>0</v>
          </cell>
        </row>
        <row r="26">
          <cell r="A26" t="str">
            <v>87-104-0404</v>
          </cell>
          <cell r="B26" t="str">
            <v>Пион молочноцветковый (Paeonia lactiflora Monsieur Jules Elie BR 3-5 eye)</v>
          </cell>
          <cell r="C26">
            <v>0</v>
          </cell>
        </row>
        <row r="27">
          <cell r="A27" t="str">
            <v>87-104-0414</v>
          </cell>
          <cell r="B27" t="str">
            <v>Пион молочноцветковый (Paeonia lactiflora Moon River BR 3-5 eye)</v>
          </cell>
          <cell r="C27">
            <v>0</v>
          </cell>
        </row>
        <row r="28">
          <cell r="A28" t="str">
            <v>87-104-0417</v>
          </cell>
          <cell r="B28" t="str">
            <v>Пион молочноцветковый (Paeonia lactiflora Morning Kiss BR 2-3 eye)</v>
          </cell>
          <cell r="C28">
            <v>0</v>
          </cell>
        </row>
        <row r="29">
          <cell r="A29" t="str">
            <v>87-104-0418</v>
          </cell>
          <cell r="B29" t="str">
            <v>Пион молочноцветковый (Paeonia lactiflora Morning Kiss BR 3-5 eye)</v>
          </cell>
          <cell r="C29">
            <v>0</v>
          </cell>
        </row>
        <row r="30">
          <cell r="A30" t="str">
            <v>87-104-0433</v>
          </cell>
          <cell r="B30" t="str">
            <v>Пион молочноцветковый (Paeonia lactiflora Neon BR 2-3 eye)</v>
          </cell>
          <cell r="C30">
            <v>0</v>
          </cell>
        </row>
        <row r="31">
          <cell r="A31" t="str">
            <v>87-104-0434</v>
          </cell>
          <cell r="B31" t="str">
            <v>Пион молочноцветковый (Paeonia lactiflora Neon BR 3-5 eye)</v>
          </cell>
          <cell r="C31">
            <v>0</v>
          </cell>
        </row>
        <row r="32">
          <cell r="A32" t="str">
            <v>87-104-0442</v>
          </cell>
          <cell r="B32" t="str">
            <v>Пион гибридный (Paeonia hybrida Nosegay BR 3-5 eye)</v>
          </cell>
          <cell r="C32">
            <v>0</v>
          </cell>
        </row>
        <row r="33">
          <cell r="A33" t="str">
            <v>87-104-0462</v>
          </cell>
          <cell r="B33" t="str">
            <v>Пион молочноцветковый (Paeonia lactiflora Peaches and Cream BR 3-5 eye)</v>
          </cell>
          <cell r="C33">
            <v>0</v>
          </cell>
        </row>
        <row r="34">
          <cell r="A34" t="str">
            <v>87-104-0472</v>
          </cell>
          <cell r="B34" t="str">
            <v>Пион молочноцветковый (Paeonia lactiflora Pietertje Vriend BR 2-3 eye)</v>
          </cell>
          <cell r="C34">
            <v>0</v>
          </cell>
        </row>
        <row r="35">
          <cell r="A35" t="str">
            <v>87-104-0473</v>
          </cell>
          <cell r="B35" t="str">
            <v>Пион молочноцветковый (Paeonia lactiflora Pietertje Vriend BR 3-5 eye)</v>
          </cell>
          <cell r="C35">
            <v>0</v>
          </cell>
        </row>
        <row r="36">
          <cell r="A36" t="str">
            <v>87-104-0489</v>
          </cell>
          <cell r="B36" t="str">
            <v>Пион молочноцветковый (Paeonia lactiflora Pink Lemonade BR 3-5 eye)</v>
          </cell>
          <cell r="C36">
            <v>0</v>
          </cell>
        </row>
        <row r="37">
          <cell r="A37" t="str">
            <v>87-104-0491</v>
          </cell>
          <cell r="B37" t="str">
            <v>Пион молочноцветковый (Paeonia lactiflora Pink Luau BR 3-5 eye)</v>
          </cell>
          <cell r="C37">
            <v>0</v>
          </cell>
        </row>
        <row r="38">
          <cell r="A38" t="str">
            <v>87-104-0492</v>
          </cell>
          <cell r="B38" t="str">
            <v>Пион молочноцветковый (Paeonia lactiflora Pink Parfait BR 2-3 eye)</v>
          </cell>
          <cell r="C38">
            <v>0</v>
          </cell>
        </row>
        <row r="39">
          <cell r="A39" t="str">
            <v>87-104-0493</v>
          </cell>
          <cell r="B39" t="str">
            <v>Пион молочноцветковый (Paeonia lactiflora Pink Parfait BR 3-5 eye)</v>
          </cell>
          <cell r="C39">
            <v>0</v>
          </cell>
        </row>
        <row r="40">
          <cell r="A40" t="str">
            <v>87-104-0509</v>
          </cell>
          <cell r="B40" t="str">
            <v>Пион молочноцветковый (Paeonia lactiflora Princess Margaret BR 3-5 eye)</v>
          </cell>
          <cell r="C40">
            <v>0</v>
          </cell>
        </row>
        <row r="41">
          <cell r="A41" t="str">
            <v>87-104-0519</v>
          </cell>
          <cell r="B41" t="str">
            <v>Пион молочноцветковый (Paeonia lactiflora Raspberry Ice BR 3-5 eye)</v>
          </cell>
          <cell r="C41">
            <v>0</v>
          </cell>
        </row>
        <row r="42">
          <cell r="A42" t="str">
            <v>87-104-0528</v>
          </cell>
          <cell r="B42" t="str">
            <v>Пион гибридный (Paeonia hybrida Red Grace BR 2-3 eye)</v>
          </cell>
          <cell r="C42">
            <v>0</v>
          </cell>
        </row>
        <row r="43">
          <cell r="A43" t="str">
            <v>87-104-0529</v>
          </cell>
          <cell r="B43" t="str">
            <v>Пион гибридный (Paeonia hybrida Red Grace BR 3-5 eye)</v>
          </cell>
          <cell r="C43">
            <v>0</v>
          </cell>
        </row>
        <row r="44">
          <cell r="A44" t="str">
            <v>87-104-0538</v>
          </cell>
          <cell r="B44" t="str">
            <v>Пион молочноцветковый (Paeonia lactiflora red spider BR 2-3 eye)</v>
          </cell>
          <cell r="C44">
            <v>0</v>
          </cell>
        </row>
        <row r="45">
          <cell r="A45" t="str">
            <v>87-104-0539</v>
          </cell>
          <cell r="B45" t="str">
            <v>Пион молочноцветковый (Paeonia lactiflora red spider BR 3-5 eye)</v>
          </cell>
          <cell r="C45">
            <v>0</v>
          </cell>
        </row>
        <row r="46">
          <cell r="A46" t="str">
            <v>87-104-0540</v>
          </cell>
          <cell r="B46" t="str">
            <v>Пион молочноцветковый (Paeonia lactiflora Reine Hortense BR 2-3 eye)</v>
          </cell>
          <cell r="C46">
            <v>0</v>
          </cell>
        </row>
        <row r="47">
          <cell r="A47" t="str">
            <v>87-104-0556</v>
          </cell>
          <cell r="B47" t="str">
            <v>Пион гибридный (Paeonia hybrida Salmon Chiffon BR 2-3 eye)</v>
          </cell>
          <cell r="C47">
            <v>0</v>
          </cell>
        </row>
        <row r="48">
          <cell r="A48" t="str">
            <v>87-104-0557</v>
          </cell>
          <cell r="B48" t="str">
            <v>Пион гибридный (Paeonia hybrida Salmon Chiffon BR 3-5 eye)</v>
          </cell>
          <cell r="C48">
            <v>0</v>
          </cell>
        </row>
        <row r="49">
          <cell r="A49" t="str">
            <v>87-104-0583</v>
          </cell>
          <cell r="B49" t="str">
            <v>Пион молочноцветковый (Paeonia lactiflora Snow Mountain BR 3-5 eye)</v>
          </cell>
          <cell r="C49">
            <v>0</v>
          </cell>
        </row>
        <row r="50">
          <cell r="A50" t="str">
            <v>87-104-0594</v>
          </cell>
          <cell r="B50" t="str">
            <v>Пион гибридный (Paeonia hybrida Summer Glow BR 2-3 eye)</v>
          </cell>
          <cell r="C50">
            <v>0</v>
          </cell>
        </row>
        <row r="51">
          <cell r="A51" t="str">
            <v>87-104-0595</v>
          </cell>
          <cell r="B51" t="str">
            <v>Пион гибридный (Paeonia hybrida Summer Glow BR 3-5 eye)</v>
          </cell>
          <cell r="C51">
            <v>0</v>
          </cell>
        </row>
        <row r="52">
          <cell r="A52" t="str">
            <v>87-104-0596</v>
          </cell>
          <cell r="B52" t="str">
            <v>Пион гибридный (Paeonia hybrida Sunny Girl BR 2-3 eye)</v>
          </cell>
          <cell r="C52">
            <v>0</v>
          </cell>
        </row>
        <row r="53">
          <cell r="A53" t="str">
            <v>87-104-0598</v>
          </cell>
          <cell r="B53" t="str">
            <v>Пион молочноцветковый (Paeonia lactiflora Suzie Q BR 2-3 eye)</v>
          </cell>
          <cell r="C53">
            <v>0</v>
          </cell>
        </row>
        <row r="54">
          <cell r="A54" t="str">
            <v>87-104-0599</v>
          </cell>
          <cell r="B54" t="str">
            <v>Пион молочноцветковый (Paeonia lactiflora Suzie Q BR 3-5 eye)</v>
          </cell>
          <cell r="C54">
            <v>0</v>
          </cell>
        </row>
        <row r="55">
          <cell r="A55" t="str">
            <v>87-104-0611</v>
          </cell>
          <cell r="B55" t="str">
            <v>Пион молочноцветковый (Paeonia lactiflora Tom Cat BR 3-5 eye)</v>
          </cell>
          <cell r="C55">
            <v>0</v>
          </cell>
        </row>
        <row r="56">
          <cell r="A56" t="str">
            <v>87-104-0642</v>
          </cell>
          <cell r="B56" t="str">
            <v>Пион молочноцветковый (Paeonia lactiflora White Sarah Bernhardt BR 2-3 eye)</v>
          </cell>
          <cell r="C56">
            <v>0</v>
          </cell>
        </row>
        <row r="57">
          <cell r="A57" t="str">
            <v>87-104-0643</v>
          </cell>
          <cell r="B57" t="str">
            <v>Пион молочноцветковый (Paeonia lactiflora White Sarah Bernhardt BR 3-5 eye)</v>
          </cell>
          <cell r="C57">
            <v>0</v>
          </cell>
        </row>
        <row r="58">
          <cell r="A58" t="str">
            <v>87-104-0644</v>
          </cell>
          <cell r="B58" t="str">
            <v>Пион молочноцветковый (Paeonia lactiflora White Towers BR 2-3 eye)</v>
          </cell>
          <cell r="C58">
            <v>0</v>
          </cell>
        </row>
        <row r="59">
          <cell r="A59" t="str">
            <v>87-104-0645</v>
          </cell>
          <cell r="B59" t="str">
            <v>Пион молочноцветковый (Paeonia lactiflora White Towers BR 3-5 eye)</v>
          </cell>
          <cell r="C59">
            <v>0</v>
          </cell>
        </row>
        <row r="60">
          <cell r="A60" t="str">
            <v>87-104-0657</v>
          </cell>
          <cell r="B60" t="str">
            <v>Пион лекарственный (Paeonia officinalis Alba Plena BR 2/+ eye)</v>
          </cell>
          <cell r="C60">
            <v>0</v>
          </cell>
        </row>
        <row r="61">
          <cell r="A61" t="str">
            <v>87-104-0677</v>
          </cell>
          <cell r="B61" t="str">
            <v>Пион ито-гибрид (Paeonia Itoh-Hybrids Belle Toulousaine BR 2-3 eye)</v>
          </cell>
          <cell r="C61">
            <v>0</v>
          </cell>
        </row>
        <row r="62">
          <cell r="A62" t="str">
            <v>87-104-0689</v>
          </cell>
          <cell r="B62" t="str">
            <v>Пион ито-гибрид (Paeonia Itoh-Hybrids Caroline Constabel BR 2-3 eye)</v>
          </cell>
          <cell r="C62">
            <v>0</v>
          </cell>
        </row>
        <row r="63">
          <cell r="A63" t="str">
            <v>87-104-0703</v>
          </cell>
          <cell r="B63" t="str">
            <v>Пион ито-гибрид (Paeonia Itoh-Hybrids Duchesse de Lorraine BR 2-3 eye)</v>
          </cell>
          <cell r="C63">
            <v>0</v>
          </cell>
        </row>
        <row r="64">
          <cell r="A64" t="str">
            <v>87-104-0705</v>
          </cell>
          <cell r="B64" t="str">
            <v>Пион ито-гибрид (Paeonia Itoh-Hybrids First Arrival BR 2-3 eye)</v>
          </cell>
          <cell r="C64">
            <v>0</v>
          </cell>
        </row>
        <row r="65">
          <cell r="A65" t="str">
            <v>87-104-0711</v>
          </cell>
          <cell r="B65" t="str">
            <v>Пион ито-гибрид (Paeonia Itoh-Hybrids Gordon E. Simonson BR 2-3 eye)</v>
          </cell>
          <cell r="C65">
            <v>0</v>
          </cell>
        </row>
        <row r="66">
          <cell r="A66" t="str">
            <v>87-104-0745</v>
          </cell>
          <cell r="B66" t="str">
            <v>Пион ито-гибрид (Paeonia Itoh-Hybrids Rageddy Ann BR 2-3 eye)</v>
          </cell>
          <cell r="C66">
            <v>0</v>
          </cell>
        </row>
        <row r="67">
          <cell r="A67" t="str">
            <v>87-104-0764</v>
          </cell>
          <cell r="B67" t="str">
            <v>Пион ито-гибрид (Paeonia Itoh-Hybrids Sonoma Halo BR 3-5 eye)</v>
          </cell>
          <cell r="C67">
            <v>0</v>
          </cell>
        </row>
        <row r="68">
          <cell r="A68" t="str">
            <v>87-104-0766</v>
          </cell>
          <cell r="B68" t="str">
            <v>Пион ито-гибрид (Paeonia Itoh-Hybrids Sonoma Yedo BR 3-5 eye)</v>
          </cell>
          <cell r="C68">
            <v>0</v>
          </cell>
        </row>
        <row r="69">
          <cell r="A69" t="str">
            <v>87-104-0786</v>
          </cell>
          <cell r="B69" t="str">
            <v>Пион ито-гибрид (Paeonia Itoh-Hybrids Yellow Doodle Dandy BR 3-5 eye)</v>
          </cell>
          <cell r="C69">
            <v>0</v>
          </cell>
        </row>
        <row r="70">
          <cell r="A70" t="str">
            <v>87-104-0957</v>
          </cell>
          <cell r="B70" t="str">
            <v>Пион ито-гибрид (Paeonia Itoh-Hybrids Sonoma Kaleidoscope BR 3-5 eye)</v>
          </cell>
          <cell r="C70">
            <v>0</v>
          </cell>
        </row>
        <row r="71">
          <cell r="A71" t="str">
            <v>87-107-0091</v>
          </cell>
          <cell r="B71" t="str">
            <v>Пион ито-гибрид (Paeonia Itoh-Hybrids Copper Kettle BR 2/3 eye)</v>
          </cell>
          <cell r="C71">
            <v>0</v>
          </cell>
        </row>
        <row r="72">
          <cell r="A72" t="str">
            <v>87-107-0092</v>
          </cell>
          <cell r="B72" t="str">
            <v>Пион ито-гибрид (Paeonia Itoh-Hybrids Copper Kettle BR 3/5 eye)</v>
          </cell>
          <cell r="C72">
            <v>0</v>
          </cell>
        </row>
        <row r="73">
          <cell r="A73" t="str">
            <v>87-107-0099</v>
          </cell>
          <cell r="B73" t="str">
            <v>Пион ито-гибрид (Paeonia Itoh-Hybrids Hillary BR 2/3 eye)</v>
          </cell>
          <cell r="C73">
            <v>0</v>
          </cell>
        </row>
        <row r="74">
          <cell r="A74" t="str">
            <v>87-107-0100</v>
          </cell>
          <cell r="B74" t="str">
            <v>Пион ито-гибрид (Paeonia Itoh-Hybrids Hillary BR 3/5 eye)</v>
          </cell>
          <cell r="C74">
            <v>240</v>
          </cell>
        </row>
        <row r="75">
          <cell r="A75" t="str">
            <v>87-107-0101</v>
          </cell>
          <cell r="B75" t="str">
            <v>Пион ито-гибрид (Paeonia Itoh-Hybrids Julia Rose BR 2/3 eye)</v>
          </cell>
          <cell r="C75">
            <v>60</v>
          </cell>
        </row>
        <row r="76">
          <cell r="A76" t="str">
            <v>87-107-0125</v>
          </cell>
          <cell r="B76" t="str">
            <v>Пион молочноцветковый (Paeonia lactiflora Krinkled White BR 2/3 eye)</v>
          </cell>
          <cell r="C76">
            <v>75</v>
          </cell>
        </row>
        <row r="77">
          <cell r="A77" t="str">
            <v>87-107-0128</v>
          </cell>
          <cell r="B77" t="str">
            <v>Пион молочноцветковый (Paeonia lactiflora Sorbet BR 2/3 eye)</v>
          </cell>
          <cell r="C77">
            <v>300</v>
          </cell>
        </row>
        <row r="78">
          <cell r="A78" t="str">
            <v>87-107-0129</v>
          </cell>
          <cell r="B78" t="str">
            <v>Пион молочноцветковый (Paeonia lactiflora Sorbet BR 3/5 eye)</v>
          </cell>
          <cell r="C78">
            <v>150</v>
          </cell>
        </row>
        <row r="79">
          <cell r="A79" t="str">
            <v>87-107-0131</v>
          </cell>
          <cell r="B79" t="str">
            <v>Пион молочноцветковый (Paeonia lactiflora Alertie BR 3/5 eye)</v>
          </cell>
          <cell r="C79">
            <v>0</v>
          </cell>
        </row>
        <row r="80">
          <cell r="A80" t="str">
            <v>87-107-0132</v>
          </cell>
          <cell r="B80" t="str">
            <v>Пион молочноцветковый (Paeonia lactiflora Alexander Fleming BR 2/3 eye)</v>
          </cell>
          <cell r="C80">
            <v>0</v>
          </cell>
        </row>
        <row r="81">
          <cell r="A81" t="str">
            <v>87-107-0133</v>
          </cell>
          <cell r="B81" t="str">
            <v>Пион молочноцветковый (Paeonia lactiflora Alexander Fleming BR 3/5 eye)</v>
          </cell>
          <cell r="C81">
            <v>0</v>
          </cell>
        </row>
        <row r="82">
          <cell r="A82" t="str">
            <v>87-107-0137</v>
          </cell>
          <cell r="B82" t="str">
            <v>Пион молочноцветковый (Paeonia lactiflora Angel Cheeks BR 2/3 eye)</v>
          </cell>
          <cell r="C82">
            <v>0</v>
          </cell>
        </row>
        <row r="83">
          <cell r="A83" t="str">
            <v>87-107-0143</v>
          </cell>
          <cell r="B83" t="str">
            <v>Пион молочноцветковый (Paeonia lactiflora Blaze BR 2/3 eye)</v>
          </cell>
          <cell r="C83">
            <v>0</v>
          </cell>
        </row>
        <row r="84">
          <cell r="A84" t="str">
            <v>87-107-0150</v>
          </cell>
          <cell r="B84" t="str">
            <v>Пион молочноцветковый (Paeonia lactiflora Bowl of Cream BR 3/5 eye)</v>
          </cell>
          <cell r="C84">
            <v>0</v>
          </cell>
        </row>
        <row r="85">
          <cell r="A85" t="str">
            <v>87-107-0158</v>
          </cell>
          <cell r="B85" t="str">
            <v>Пион молочноцветковый (Paeonia lactiflora Candy Stripe BR 3/5 eye)</v>
          </cell>
          <cell r="C85">
            <v>0</v>
          </cell>
        </row>
        <row r="86">
          <cell r="A86" t="str">
            <v>87-107-0169</v>
          </cell>
          <cell r="B86" t="str">
            <v>Пион гибридный (Paeonia hybrida Coral Supreme BR 2/3 eye)</v>
          </cell>
          <cell r="C86">
            <v>0</v>
          </cell>
        </row>
        <row r="87">
          <cell r="A87" t="str">
            <v>87-107-0170</v>
          </cell>
          <cell r="B87" t="str">
            <v>Пион гибридный (Paeonia hybrida Coral Supreme BR 3/5 eye)</v>
          </cell>
          <cell r="C87">
            <v>0</v>
          </cell>
        </row>
        <row r="88">
          <cell r="A88" t="str">
            <v>87-107-0171</v>
          </cell>
          <cell r="B88" t="str">
            <v>Пион гибридный (Paeonia hybrida Cytherea BR 2/3 eye)</v>
          </cell>
          <cell r="C88">
            <v>0</v>
          </cell>
        </row>
        <row r="89">
          <cell r="A89" t="str">
            <v>87-107-0172</v>
          </cell>
          <cell r="B89" t="str">
            <v>Пион гибридный (Paeonia hybrida Cytherea BR 3/5 eye)</v>
          </cell>
          <cell r="C89">
            <v>0</v>
          </cell>
        </row>
        <row r="90">
          <cell r="A90" t="str">
            <v>87-107-0173</v>
          </cell>
          <cell r="B90" t="str">
            <v>Пион молочноцветковый (Paeonia lactiflora Dinner Plate BR 2/3 eye)</v>
          </cell>
          <cell r="C90">
            <v>0</v>
          </cell>
        </row>
        <row r="91">
          <cell r="A91" t="str">
            <v>87-107-0174</v>
          </cell>
          <cell r="B91" t="str">
            <v>Пион молочноцветковый (Paeonia lactiflora Dinner Plate BR 3/5 eye)</v>
          </cell>
          <cell r="C91">
            <v>100</v>
          </cell>
        </row>
        <row r="92">
          <cell r="A92" t="str">
            <v>87-107-0177</v>
          </cell>
          <cell r="B92" t="str">
            <v>Пион молочноцветковый (Paeonia lactiflora Duchesse de Nemours BR 2/3 eye)</v>
          </cell>
          <cell r="C92">
            <v>0</v>
          </cell>
        </row>
        <row r="93">
          <cell r="A93" t="str">
            <v>87-107-0178</v>
          </cell>
          <cell r="B93" t="str">
            <v>Пион молочноцветковый (Paeonia lactiflora Duchesse de Nemours BR 3/5 eye)</v>
          </cell>
          <cell r="C93">
            <v>0</v>
          </cell>
        </row>
        <row r="94">
          <cell r="A94" t="str">
            <v>87-107-0183</v>
          </cell>
          <cell r="B94" t="str">
            <v>Пион молочноцветковый (Paeonia lactiflora Elsa Sass BR 2/3 eye)</v>
          </cell>
          <cell r="C94">
            <v>0</v>
          </cell>
        </row>
        <row r="95">
          <cell r="A95" t="str">
            <v>87-107-0184</v>
          </cell>
          <cell r="B95" t="str">
            <v>Пион молочноцветковый (Paeonia lactiflora Elsa Sass BR 3/5 eye)</v>
          </cell>
          <cell r="C95">
            <v>100</v>
          </cell>
        </row>
        <row r="96">
          <cell r="A96" t="str">
            <v>87-107-0195</v>
          </cell>
          <cell r="B96" t="str">
            <v>Пион молочноцветковый (Paeonia lactiflora Florence Nicholls BR 2/3 eye)</v>
          </cell>
          <cell r="C96">
            <v>100</v>
          </cell>
        </row>
        <row r="97">
          <cell r="A97" t="str">
            <v>87-107-0197</v>
          </cell>
          <cell r="B97" t="str">
            <v>Пион молочноцветковый (Paeonia lactiflora Gardenia BR 2/3 eye)</v>
          </cell>
          <cell r="C97">
            <v>0</v>
          </cell>
        </row>
        <row r="98">
          <cell r="A98" t="str">
            <v>87-107-0198</v>
          </cell>
          <cell r="B98" t="str">
            <v>Пион молочноцветковый (Paeonia lactiflora Gardenia BR 3/5 eye)</v>
          </cell>
          <cell r="C98">
            <v>0</v>
          </cell>
        </row>
        <row r="99">
          <cell r="A99" t="str">
            <v>87-107-0200</v>
          </cell>
          <cell r="B99" t="str">
            <v>Пион молочноцветковый (Paeonia lactiflora Gay Paree BR 3/5 eye)</v>
          </cell>
          <cell r="C99">
            <v>0</v>
          </cell>
        </row>
        <row r="100">
          <cell r="A100" t="str">
            <v>87-107-0204</v>
          </cell>
          <cell r="B100" t="str">
            <v>Пион молочноцветковый (Paeonia lactiflora Honey Gold BR 3/5 eye)</v>
          </cell>
          <cell r="C100">
            <v>0</v>
          </cell>
        </row>
        <row r="101">
          <cell r="A101" t="str">
            <v>87-107-0208</v>
          </cell>
          <cell r="B101" t="str">
            <v>Пион молочноцветковый (Paeonia lactiflora Inspecteur Lavergne BR 2/3 eye)</v>
          </cell>
          <cell r="C101">
            <v>0</v>
          </cell>
        </row>
        <row r="102">
          <cell r="A102" t="str">
            <v>87-107-0209</v>
          </cell>
          <cell r="B102" t="str">
            <v>Пион молочноцветковый (Paeonia lactiflora Inspecteur Lavergne BR 3/5 eye)</v>
          </cell>
          <cell r="C102">
            <v>50</v>
          </cell>
        </row>
        <row r="103">
          <cell r="A103" t="str">
            <v>87-107-0213</v>
          </cell>
          <cell r="B103" t="str">
            <v>Пион молочноцветковый (Paeonia lactiflora Kansas BR 2/3 eye)</v>
          </cell>
          <cell r="C103">
            <v>0</v>
          </cell>
        </row>
        <row r="104">
          <cell r="A104" t="str">
            <v>87-107-0214</v>
          </cell>
          <cell r="B104" t="str">
            <v>Пион молочноцветковый (Paeonia lactiflora Kansas BR 3/5 eye)</v>
          </cell>
          <cell r="C104">
            <v>50</v>
          </cell>
        </row>
        <row r="105">
          <cell r="A105" t="str">
            <v>87-107-0216</v>
          </cell>
          <cell r="B105" t="str">
            <v>Пион молочноцветковый (Paeonia lactiflora Karl Rosenfield BR 2/3 eye)</v>
          </cell>
          <cell r="C105">
            <v>0</v>
          </cell>
        </row>
        <row r="106">
          <cell r="A106" t="str">
            <v>87-107-0224</v>
          </cell>
          <cell r="B106" t="str">
            <v>Пион молочноцветковый (Paeonia lactiflora Lilian Wild BR 3/5 eye)</v>
          </cell>
          <cell r="C106">
            <v>0</v>
          </cell>
        </row>
        <row r="107">
          <cell r="A107" t="str">
            <v>87-107-0234</v>
          </cell>
          <cell r="B107" t="str">
            <v>Пион молочноцветковый (Paeonia lactiflora Mothers Choice BR 2/3 eye)</v>
          </cell>
          <cell r="C107">
            <v>75</v>
          </cell>
        </row>
        <row r="108">
          <cell r="A108" t="str">
            <v>87-107-0235</v>
          </cell>
          <cell r="B108" t="str">
            <v>Пион молочноцветковый (Paeonia lactiflora Mothers Choice BR 3/5 eye)</v>
          </cell>
          <cell r="C108">
            <v>0</v>
          </cell>
        </row>
        <row r="109">
          <cell r="A109" t="str">
            <v>87-107-0238</v>
          </cell>
          <cell r="B109" t="str">
            <v>Пион молочноцветковый (Paeonia lactiflora Ole Faithful BR 2/3 eye)</v>
          </cell>
          <cell r="C109">
            <v>0</v>
          </cell>
        </row>
        <row r="110">
          <cell r="A110" t="str">
            <v>87-107-0241</v>
          </cell>
          <cell r="B110" t="str">
            <v>Пион молочноцветковый (Paeonia lactiflora Paul M. Wild BR 3/5 eye)</v>
          </cell>
          <cell r="C110">
            <v>50</v>
          </cell>
        </row>
        <row r="111">
          <cell r="A111" t="str">
            <v>87-107-0242</v>
          </cell>
          <cell r="B111" t="str">
            <v>Пион гибридный (Paeonia hybrida Paula Fay BR 2/3 eye)</v>
          </cell>
          <cell r="C111">
            <v>0</v>
          </cell>
        </row>
        <row r="112">
          <cell r="A112" t="str">
            <v>87-107-0243</v>
          </cell>
          <cell r="B112" t="str">
            <v>Пион гибридный (Paeonia hybrida Paula Fay BR 3/5 eye)</v>
          </cell>
          <cell r="C112">
            <v>0</v>
          </cell>
        </row>
        <row r="113">
          <cell r="A113" t="str">
            <v>87-107-0245</v>
          </cell>
          <cell r="B113" t="str">
            <v>Пион молочноцветковый (Paeonia lactiflora Pecher BR 2/3 eye)</v>
          </cell>
          <cell r="C113">
            <v>0</v>
          </cell>
        </row>
        <row r="114">
          <cell r="A114" t="str">
            <v>87-107-0246</v>
          </cell>
          <cell r="B114" t="str">
            <v>Пион молочноцветковый (Paeonia lactiflora Pecher BR 3/5 eye)</v>
          </cell>
          <cell r="C114">
            <v>50</v>
          </cell>
        </row>
        <row r="115">
          <cell r="A115" t="str">
            <v>87-107-0253</v>
          </cell>
          <cell r="B115" t="str">
            <v>Пион молочноцветковый (Paeonia lactiflora President Wilson BR 2/3 eye)</v>
          </cell>
          <cell r="C115">
            <v>0</v>
          </cell>
        </row>
        <row r="116">
          <cell r="A116" t="str">
            <v>87-107-0254</v>
          </cell>
          <cell r="B116" t="str">
            <v>Пион молочноцветковый (Paeonia lactiflora President Wilson BR 3/5 eye)</v>
          </cell>
          <cell r="C116">
            <v>0</v>
          </cell>
        </row>
        <row r="117">
          <cell r="A117" t="str">
            <v>87-107-0298</v>
          </cell>
          <cell r="B117" t="str">
            <v>Пион молочноцветковый (Paeonia lactiflora Nippon Beauty BR 3/5 eye)</v>
          </cell>
          <cell r="C117">
            <v>0</v>
          </cell>
        </row>
        <row r="118">
          <cell r="A118" t="str">
            <v>87-107-0311</v>
          </cell>
          <cell r="B118" t="str">
            <v>Пион лекарственный (Paeonia officinalis Anemoniflora BR 3/5 eye)</v>
          </cell>
          <cell r="C118">
            <v>50</v>
          </cell>
        </row>
        <row r="119">
          <cell r="A119" t="str">
            <v>87-107-0314</v>
          </cell>
          <cell r="B119" t="str">
            <v>Пион гибридный (Paeonia hybrida Red Charm BR 2/3 eye)</v>
          </cell>
          <cell r="C119">
            <v>0</v>
          </cell>
        </row>
        <row r="120">
          <cell r="A120" t="str">
            <v>87-107-0315</v>
          </cell>
          <cell r="B120" t="str">
            <v>Пион гибридный (Paeonia hybrida Red Charm BR 3/5 eye)</v>
          </cell>
          <cell r="C120">
            <v>100</v>
          </cell>
        </row>
        <row r="121">
          <cell r="A121" t="str">
            <v>87-52-0002</v>
          </cell>
          <cell r="B121" t="str">
            <v>Пион Ито (Paeonia Itoh Bartzella BR 2-3 глазка)</v>
          </cell>
          <cell r="C121">
            <v>0</v>
          </cell>
        </row>
        <row r="122">
          <cell r="A122" t="str">
            <v>87-52-0003</v>
          </cell>
          <cell r="B122" t="str">
            <v>Пион Ито (Paeonia Itoh Border Charm BR 2-3 глазка)</v>
          </cell>
          <cell r="C122">
            <v>0</v>
          </cell>
        </row>
        <row r="123">
          <cell r="A123" t="str">
            <v>87-52-0004</v>
          </cell>
          <cell r="B123" t="str">
            <v xml:space="preserve">Пион Ито (Paeonia Itoh Callies Memory BR 2-3 глазка) </v>
          </cell>
          <cell r="C123">
            <v>85</v>
          </cell>
        </row>
        <row r="124">
          <cell r="A124" t="str">
            <v>87-52-0005</v>
          </cell>
          <cell r="B124" t="str">
            <v xml:space="preserve">Пион Ито (Paeonia Itoh Canary Brilliants BR 2-3 глазка) </v>
          </cell>
          <cell r="C124">
            <v>170</v>
          </cell>
        </row>
        <row r="125">
          <cell r="A125" t="str">
            <v>87-52-0007</v>
          </cell>
          <cell r="B125" t="str">
            <v>Пион Ито (Paeonia Itoh Cora Louise BR 2-3 глазка)</v>
          </cell>
          <cell r="C125">
            <v>0</v>
          </cell>
        </row>
        <row r="126">
          <cell r="A126" t="str">
            <v>87-52-0011</v>
          </cell>
          <cell r="B126" t="str">
            <v>Пион Ито (Paeonia Itoh Hillary BR 2-3 глазка)</v>
          </cell>
          <cell r="C126">
            <v>0</v>
          </cell>
        </row>
        <row r="127">
          <cell r="A127" t="str">
            <v>87-52-0018</v>
          </cell>
          <cell r="B127" t="str">
            <v>Пион Ито (Paeonia Itoh Pastel Splendour BR 2-3 глазка)</v>
          </cell>
          <cell r="C127">
            <v>0</v>
          </cell>
        </row>
        <row r="128">
          <cell r="A128" t="str">
            <v>87-52-0019</v>
          </cell>
          <cell r="B128" t="str">
            <v>Пион Ито (Paeonia Itoh Pink Adour BR 2-3 глазка)</v>
          </cell>
          <cell r="C128">
            <v>0</v>
          </cell>
        </row>
        <row r="129">
          <cell r="A129" t="str">
            <v>87-52-0021</v>
          </cell>
          <cell r="B129" t="str">
            <v>Пион Ито (Paeonia Itoh Scarlet Heaven BR 2-3 глазка)</v>
          </cell>
          <cell r="C129">
            <v>0</v>
          </cell>
        </row>
        <row r="130">
          <cell r="A130" t="str">
            <v>87-52-0034</v>
          </cell>
          <cell r="B130" t="str">
            <v>Пион (Paeonia Patio Peony  Athens BR 2-3 глазка)</v>
          </cell>
          <cell r="C130">
            <v>75</v>
          </cell>
        </row>
        <row r="131">
          <cell r="A131" t="str">
            <v>87-52-0035</v>
          </cell>
          <cell r="B131" t="str">
            <v>Пион (Paeonia Patio Peony Dublin BR 2-3 глазка)</v>
          </cell>
          <cell r="C131">
            <v>75</v>
          </cell>
        </row>
        <row r="132">
          <cell r="A132" t="str">
            <v>87-52-0036</v>
          </cell>
          <cell r="B132" t="str">
            <v>Пион (Paeonia Patio Peony Kiev BR 2-3 глазка)</v>
          </cell>
          <cell r="C132">
            <v>75</v>
          </cell>
        </row>
        <row r="133">
          <cell r="A133" t="str">
            <v>87-52-0037</v>
          </cell>
          <cell r="B133" t="str">
            <v>Пион (Paeonia Patio Peony London BR 2-3 глазка)</v>
          </cell>
          <cell r="C133">
            <v>0</v>
          </cell>
        </row>
        <row r="134">
          <cell r="A134" t="str">
            <v>87-52-0038</v>
          </cell>
          <cell r="B134" t="str">
            <v>Пион (Paeonia Patio Peony Madrid BR 2-3 глазка)</v>
          </cell>
          <cell r="C134">
            <v>0</v>
          </cell>
        </row>
        <row r="135">
          <cell r="A135" t="str">
            <v>87-52-0039</v>
          </cell>
          <cell r="B135" t="str">
            <v>Пион (Paeonia Patio Peony Moscow BR 2-3 глазка)</v>
          </cell>
          <cell r="C135">
            <v>75</v>
          </cell>
        </row>
        <row r="136">
          <cell r="A136" t="str">
            <v>87-52-0041</v>
          </cell>
          <cell r="B136" t="str">
            <v>Пион (Paeonia Patio Peony Rome BR 2-3 глазка)</v>
          </cell>
          <cell r="C136">
            <v>0</v>
          </cell>
        </row>
        <row r="137">
          <cell r="A137" t="str">
            <v>87-52-0042</v>
          </cell>
          <cell r="B137" t="str">
            <v>Пион (Paeonia Alertie BR 2-3 глазка)</v>
          </cell>
          <cell r="C137">
            <v>0</v>
          </cell>
        </row>
        <row r="138">
          <cell r="A138" t="str">
            <v>87-52-0043</v>
          </cell>
          <cell r="B138" t="str">
            <v>Пион (Paeonia Alexander Fleming BR 2-3 глазка)</v>
          </cell>
          <cell r="C138">
            <v>0</v>
          </cell>
        </row>
        <row r="139">
          <cell r="A139" t="str">
            <v>87-52-0050</v>
          </cell>
          <cell r="B139" t="str">
            <v>Пион (Paeonia Bella Donna BR 2-3 глазка)</v>
          </cell>
          <cell r="C139">
            <v>0</v>
          </cell>
        </row>
        <row r="140">
          <cell r="A140" t="str">
            <v>87-52-0053</v>
          </cell>
          <cell r="B140" t="str">
            <v>Пион (Paeonia Black Beauty BR 2-3 глазка)</v>
          </cell>
          <cell r="C140">
            <v>0</v>
          </cell>
        </row>
        <row r="141">
          <cell r="A141" t="str">
            <v>87-52-0055</v>
          </cell>
          <cell r="B141" t="str">
            <v>Пион (Paeonia Blush Queen BR 2-3 глазка)</v>
          </cell>
          <cell r="C141">
            <v>150</v>
          </cell>
        </row>
        <row r="142">
          <cell r="A142" t="str">
            <v>87-52-0056</v>
          </cell>
          <cell r="B142" t="str">
            <v>Пион (Paeonia Bouquet Perfect BR 2-3 глазка)</v>
          </cell>
          <cell r="C142">
            <v>75</v>
          </cell>
        </row>
        <row r="143">
          <cell r="A143" t="str">
            <v>87-52-0061</v>
          </cell>
          <cell r="B143" t="str">
            <v>Пион (Paeonia Buckeye Belle BR 2-3 глазка)</v>
          </cell>
          <cell r="C143">
            <v>0</v>
          </cell>
        </row>
        <row r="144">
          <cell r="A144" t="str">
            <v>87-52-0068</v>
          </cell>
          <cell r="B144" t="str">
            <v>Пион (Paeonia Chiffon Parfait BR 2-3 глазка)</v>
          </cell>
          <cell r="C144">
            <v>0</v>
          </cell>
        </row>
        <row r="145">
          <cell r="A145" t="str">
            <v>87-52-0069</v>
          </cell>
          <cell r="B145" t="str">
            <v>Пион (Paeonia Christmas Velvet BR 2-3 глазка)</v>
          </cell>
          <cell r="C145">
            <v>75</v>
          </cell>
        </row>
        <row r="146">
          <cell r="A146" t="str">
            <v>87-52-0070</v>
          </cell>
          <cell r="B146" t="str">
            <v>Пион (Paeonia Class Act BR 2-3 глазка)</v>
          </cell>
          <cell r="C146">
            <v>75</v>
          </cell>
        </row>
        <row r="147">
          <cell r="A147" t="str">
            <v>87-52-0071</v>
          </cell>
          <cell r="B147" t="str">
            <v>Пион (Paeonia Command Performance BR 2-3 глазка)</v>
          </cell>
          <cell r="C147">
            <v>75</v>
          </cell>
        </row>
        <row r="148">
          <cell r="A148" t="str">
            <v>87-52-0072</v>
          </cell>
          <cell r="B148" t="str">
            <v>Пион (Paeonia Coral Charm BR 2-3 глазка)</v>
          </cell>
          <cell r="C148">
            <v>0</v>
          </cell>
        </row>
        <row r="149">
          <cell r="A149" t="str">
            <v>87-52-0073</v>
          </cell>
          <cell r="B149" t="str">
            <v>Пион (Paeonia Coral Sunset BR 2-3 глазка)</v>
          </cell>
          <cell r="C149">
            <v>0</v>
          </cell>
        </row>
        <row r="150">
          <cell r="A150" t="str">
            <v>87-52-0075</v>
          </cell>
          <cell r="B150" t="str">
            <v>Пион (Paeonia Cytherea BR 2-3 глазка)</v>
          </cell>
          <cell r="C150">
            <v>0</v>
          </cell>
        </row>
        <row r="151">
          <cell r="A151" t="str">
            <v>87-52-0077</v>
          </cell>
          <cell r="B151" t="str">
            <v>Пион (Paeonia Diana Parks BR 2-3 глазка)</v>
          </cell>
          <cell r="C151">
            <v>150</v>
          </cell>
        </row>
        <row r="152">
          <cell r="A152" t="str">
            <v>87-52-0079</v>
          </cell>
          <cell r="B152" t="str">
            <v>Пион (Paeonia Doreen BR 2-3 глазка)</v>
          </cell>
          <cell r="C152">
            <v>150</v>
          </cell>
        </row>
        <row r="153">
          <cell r="A153" t="str">
            <v>87-52-0080</v>
          </cell>
          <cell r="B153" t="str">
            <v>Пион (Paeonia Duchesse De Nemours BR 2-3 глазка)</v>
          </cell>
          <cell r="C153">
            <v>0</v>
          </cell>
        </row>
        <row r="154">
          <cell r="A154" t="str">
            <v>87-52-0082</v>
          </cell>
          <cell r="B154" t="str">
            <v>Пион (Paeonia Edulis Superba BR 2-3 глазка)</v>
          </cell>
          <cell r="C154">
            <v>0</v>
          </cell>
        </row>
        <row r="155">
          <cell r="A155" t="str">
            <v>87-52-0088</v>
          </cell>
          <cell r="B155" t="str">
            <v>Пион (Paeonia Florence Nicholls BR 2-3 глазка)</v>
          </cell>
          <cell r="C155">
            <v>0</v>
          </cell>
        </row>
        <row r="156">
          <cell r="A156" t="str">
            <v>87-52-0091</v>
          </cell>
          <cell r="B156" t="str">
            <v>Пион (Paeonia Gardenia BR 2-3 глазка)</v>
          </cell>
          <cell r="C156">
            <v>0</v>
          </cell>
        </row>
        <row r="157">
          <cell r="A157" t="str">
            <v>87-52-0093</v>
          </cell>
          <cell r="B157" t="str">
            <v>Пион (Paeonia Getrude Allen BR 2-3 глазка)</v>
          </cell>
          <cell r="C157">
            <v>75</v>
          </cell>
        </row>
        <row r="158">
          <cell r="A158" t="str">
            <v>87-52-0094</v>
          </cell>
          <cell r="B158" t="str">
            <v>Пион (Paeonia Henry Bockstoce BR 2-3 глазка)</v>
          </cell>
          <cell r="C158">
            <v>75</v>
          </cell>
        </row>
        <row r="159">
          <cell r="A159" t="str">
            <v>87-52-0095</v>
          </cell>
          <cell r="B159" t="str">
            <v>Пион (Paeonia Henry Sass BR 2-3 глазка)</v>
          </cell>
          <cell r="C159">
            <v>75</v>
          </cell>
        </row>
        <row r="160">
          <cell r="A160" t="str">
            <v>87-52-0097</v>
          </cell>
          <cell r="B160" t="str">
            <v>Пион (Paeonia Highlight BR 2-3 глазка)</v>
          </cell>
          <cell r="C160">
            <v>75</v>
          </cell>
        </row>
        <row r="161">
          <cell r="A161" t="str">
            <v>87-52-0098</v>
          </cell>
          <cell r="B161" t="str">
            <v>Пион (Paeonia Honey Gold BR 2-3 глазка)</v>
          </cell>
          <cell r="C161">
            <v>0</v>
          </cell>
        </row>
        <row r="162">
          <cell r="A162" t="str">
            <v>87-52-0262</v>
          </cell>
          <cell r="B162" t="str">
            <v>Ivory Victory_3-5</v>
          </cell>
          <cell r="C162">
            <v>50</v>
          </cell>
        </row>
        <row r="163">
          <cell r="A163" t="str">
            <v>87-52-0101</v>
          </cell>
          <cell r="B163" t="str">
            <v>Пион (Paeonia Ivory Victory BR 2-3 глазка)</v>
          </cell>
          <cell r="C163">
            <v>0</v>
          </cell>
        </row>
        <row r="164">
          <cell r="A164" t="str">
            <v>87-52-0102</v>
          </cell>
          <cell r="B164" t="str">
            <v>Пион (Paeonia Jacorma BR 2-3 глазка)</v>
          </cell>
          <cell r="C164">
            <v>0</v>
          </cell>
        </row>
        <row r="165">
          <cell r="A165" t="str">
            <v>87-52-0104</v>
          </cell>
          <cell r="B165" t="str">
            <v>Пион (Paeonia Joker BR 2-3 глазка)</v>
          </cell>
          <cell r="C165">
            <v>0</v>
          </cell>
        </row>
        <row r="166">
          <cell r="A166" t="str">
            <v>87-52-0113</v>
          </cell>
          <cell r="B166" t="str">
            <v>Пион (Paeonia Lemon Chiffon BR 2-3 глазка)</v>
          </cell>
          <cell r="C166">
            <v>0</v>
          </cell>
        </row>
        <row r="167">
          <cell r="A167" t="str">
            <v>87-52-0115</v>
          </cell>
          <cell r="B167" t="str">
            <v>Пион (Paeonia Many Happy Returns BR 2-3 глазка)</v>
          </cell>
          <cell r="C167">
            <v>0</v>
          </cell>
        </row>
        <row r="168">
          <cell r="A168" t="str">
            <v>87-52-0116</v>
          </cell>
          <cell r="B168" t="str">
            <v>Пион (Paeonia Marie Lemoine BR 2-3 глазка)</v>
          </cell>
          <cell r="C168">
            <v>225</v>
          </cell>
        </row>
        <row r="169">
          <cell r="A169" t="str">
            <v>87-52-0118</v>
          </cell>
          <cell r="B169" t="str">
            <v>Пион (Paeonia Mary E. Nicholls BR 2-3 глазка)</v>
          </cell>
          <cell r="C169">
            <v>0</v>
          </cell>
        </row>
        <row r="170">
          <cell r="A170" t="str">
            <v>87-52-0119</v>
          </cell>
          <cell r="B170" t="str">
            <v>Пион (Paeonia Miss America BR 2-3 глазка)</v>
          </cell>
          <cell r="C170">
            <v>75</v>
          </cell>
        </row>
        <row r="171">
          <cell r="A171" t="str">
            <v>87-52-0123</v>
          </cell>
          <cell r="B171" t="str">
            <v>Пион (Paeonia Moon over Barrington BR 2-3 глазка)</v>
          </cell>
          <cell r="C171">
            <v>0</v>
          </cell>
        </row>
        <row r="172">
          <cell r="A172" t="str">
            <v>87-52-0125</v>
          </cell>
          <cell r="B172" t="str">
            <v>Пион (Paeonia My Love BR 2-3 глазка)</v>
          </cell>
          <cell r="C172">
            <v>225</v>
          </cell>
        </row>
        <row r="173">
          <cell r="A173" t="str">
            <v>87-52-0126</v>
          </cell>
          <cell r="B173" t="str">
            <v>Пион (Paeonia Nice Gal BR 2-3 глазка)</v>
          </cell>
          <cell r="C173">
            <v>150</v>
          </cell>
        </row>
        <row r="174">
          <cell r="A174" t="str">
            <v>87-52-0127</v>
          </cell>
          <cell r="B174" t="str">
            <v>Пион (Paeonia Nick Shaylor BR 2-3 глазка)</v>
          </cell>
          <cell r="C174">
            <v>0</v>
          </cell>
        </row>
        <row r="175">
          <cell r="A175" t="str">
            <v>87-52-0136</v>
          </cell>
          <cell r="B175" t="str">
            <v>Пион (Paeonia Pillow Talk BR 2-3 глазка)</v>
          </cell>
          <cell r="C175">
            <v>0</v>
          </cell>
        </row>
        <row r="176">
          <cell r="A176" t="str">
            <v>87-52-0138</v>
          </cell>
          <cell r="B176" t="str">
            <v>Пион (Paeonia Raspberry Sundae BR 2-3 глазка)</v>
          </cell>
          <cell r="C176">
            <v>0</v>
          </cell>
        </row>
        <row r="177">
          <cell r="A177" t="str">
            <v>87-52-0143</v>
          </cell>
          <cell r="B177" t="str">
            <v>Пион (Paeonia Sarah Bernhardt BR 2-3 глазка)</v>
          </cell>
          <cell r="C177">
            <v>75</v>
          </cell>
        </row>
        <row r="178">
          <cell r="A178" t="str">
            <v>87-52-0144</v>
          </cell>
          <cell r="B178" t="str">
            <v>Пион (Paeonia Sarah Bernhardt "Select" BR 2-3 глазка)</v>
          </cell>
          <cell r="C178">
            <v>150</v>
          </cell>
        </row>
        <row r="179">
          <cell r="A179" t="str">
            <v>87-52-0145</v>
          </cell>
          <cell r="B179" t="str">
            <v>Пион (Paeonia Sarah Bernhardt "Unique™" BR 2-3 глазка)</v>
          </cell>
          <cell r="C179">
            <v>0</v>
          </cell>
        </row>
        <row r="180">
          <cell r="A180" t="str">
            <v>87-52-0150</v>
          </cell>
          <cell r="B180" t="str">
            <v>Пион (Paeonia Sunny Girl BR 2-3 глазка)</v>
          </cell>
          <cell r="C180">
            <v>0</v>
          </cell>
        </row>
        <row r="181">
          <cell r="A181" t="str">
            <v>87-52-0151</v>
          </cell>
          <cell r="B181" t="str">
            <v>Пион (Paeonia Sword Dance BR 2-3 глазка)</v>
          </cell>
          <cell r="C181">
            <v>75</v>
          </cell>
        </row>
        <row r="182">
          <cell r="A182" t="str">
            <v>87-52-0157</v>
          </cell>
          <cell r="B182" t="str">
            <v>Пион (Paeonia Wladyslava BR 2-3 глазка)</v>
          </cell>
          <cell r="C182">
            <v>0</v>
          </cell>
        </row>
        <row r="183">
          <cell r="A183" t="str">
            <v>87-52-0158</v>
          </cell>
          <cell r="B183" t="str">
            <v>Пион Ито (Paeonia Itoh Ballerena de Saval BR 3-5 глазка)</v>
          </cell>
          <cell r="C183">
            <v>0</v>
          </cell>
        </row>
        <row r="184">
          <cell r="A184" t="str">
            <v>87-52-0159</v>
          </cell>
          <cell r="B184" t="str">
            <v>Пион Ито (Paeonia Itoh Bartzella BR 3-5 глазка)</v>
          </cell>
          <cell r="C184">
            <v>0</v>
          </cell>
        </row>
        <row r="185">
          <cell r="A185" t="str">
            <v>87-52-0160</v>
          </cell>
          <cell r="B185" t="str">
            <v>Пион Ито (Paeonia Itoh Border Charm BR 3-5 глазка)</v>
          </cell>
          <cell r="C185">
            <v>120</v>
          </cell>
        </row>
        <row r="186">
          <cell r="A186" t="str">
            <v>87-52-0161</v>
          </cell>
          <cell r="B186" t="str">
            <v xml:space="preserve">Пион Ито (Paeonia Itoh Callies Memory BR 3-5 глазка) </v>
          </cell>
          <cell r="C186">
            <v>0</v>
          </cell>
        </row>
        <row r="187">
          <cell r="A187" t="str">
            <v>87-52-0162</v>
          </cell>
          <cell r="B187" t="str">
            <v xml:space="preserve">Пион Ито (Paeonia Itoh Canary Brilliants BR 3-5 глазка) </v>
          </cell>
          <cell r="C187">
            <v>0</v>
          </cell>
        </row>
        <row r="188">
          <cell r="A188" t="str">
            <v>87-52-0164</v>
          </cell>
          <cell r="B188" t="str">
            <v>Пион Ито (Paeonia Itoh Cora Louise BR 3-5 глазка)</v>
          </cell>
          <cell r="C188">
            <v>240</v>
          </cell>
        </row>
        <row r="189">
          <cell r="A189" t="str">
            <v>87-52-0165</v>
          </cell>
          <cell r="B189" t="str">
            <v>Пион Ито (Paeonia Itoh First Arrival BR 3-5 глазка)</v>
          </cell>
          <cell r="C189">
            <v>0</v>
          </cell>
        </row>
        <row r="190">
          <cell r="A190" t="str">
            <v>87-52-0166</v>
          </cell>
          <cell r="B190" t="str">
            <v>Пион Ито (Paeonia Itoh Garden treasure BR 3-5 глазка)</v>
          </cell>
          <cell r="C190">
            <v>300</v>
          </cell>
        </row>
        <row r="191">
          <cell r="A191" t="str">
            <v>87-52-0169</v>
          </cell>
          <cell r="B191" t="str">
            <v>Пион Ито (Paeonia Itoh Julia Rose BR 3-5 глазка)</v>
          </cell>
          <cell r="C191">
            <v>180</v>
          </cell>
        </row>
        <row r="192">
          <cell r="A192" t="str">
            <v>87-52-0170</v>
          </cell>
          <cell r="B192" t="str">
            <v>Пион Ито (Paeonia Itoh Lemon Dream BR 3-5 глазка)</v>
          </cell>
          <cell r="C192">
            <v>0</v>
          </cell>
        </row>
        <row r="193">
          <cell r="A193" t="str">
            <v>87-52-0174</v>
          </cell>
          <cell r="B193" t="str">
            <v>Пион Ито (Paeonia Itoh Old Rose Dandy BR 3-5 глазка)</v>
          </cell>
          <cell r="C193">
            <v>0</v>
          </cell>
        </row>
        <row r="194">
          <cell r="A194" t="str">
            <v>87-52-0177</v>
          </cell>
          <cell r="B194" t="str">
            <v>Пион Ито (Paeonia Itoh Prairie Charm BR 3-5 глазка)</v>
          </cell>
          <cell r="C194">
            <v>0</v>
          </cell>
        </row>
        <row r="195">
          <cell r="A195" t="str">
            <v>87-52-0178</v>
          </cell>
          <cell r="B195" t="str">
            <v>Пион Ито (Paeonia Itoh Scarlet Heaven BR 3-5 глазка)</v>
          </cell>
          <cell r="C195">
            <v>120</v>
          </cell>
        </row>
        <row r="196">
          <cell r="A196" t="str">
            <v>87-52-0191</v>
          </cell>
          <cell r="B196" t="str">
            <v>Пион (Paeonia Patio Peony  Athens BR 3-5 глазка)</v>
          </cell>
          <cell r="C196">
            <v>0</v>
          </cell>
        </row>
        <row r="197">
          <cell r="A197" t="str">
            <v>87-52-0192</v>
          </cell>
          <cell r="B197" t="str">
            <v>Пион (Paeonia Patio Peony Dublin BR 3-5 глазка)</v>
          </cell>
          <cell r="C197">
            <v>0</v>
          </cell>
        </row>
        <row r="198">
          <cell r="A198" t="str">
            <v>87-52-0193</v>
          </cell>
          <cell r="B198" t="str">
            <v>Пион (Paeonia Patio Peony Kiev BR 3-5 глазка)</v>
          </cell>
          <cell r="C198">
            <v>0</v>
          </cell>
        </row>
        <row r="199">
          <cell r="A199" t="str">
            <v>87-52-0194</v>
          </cell>
          <cell r="B199" t="str">
            <v>Пион (Paeonia Patio Peony London BR 3-5 глазка)</v>
          </cell>
          <cell r="C199">
            <v>50</v>
          </cell>
        </row>
        <row r="200">
          <cell r="A200" t="str">
            <v>87-52-0195</v>
          </cell>
          <cell r="B200" t="str">
            <v>Пион (Paeonia Patio Peony Madrid BR 3-5 глазка)</v>
          </cell>
          <cell r="C200">
            <v>0</v>
          </cell>
        </row>
        <row r="201">
          <cell r="A201" t="str">
            <v>87-52-0196</v>
          </cell>
          <cell r="B201" t="str">
            <v>Пион (Paeonia Patio Peony Moscow BR 3-5 глазка)</v>
          </cell>
          <cell r="C201">
            <v>50</v>
          </cell>
        </row>
        <row r="202">
          <cell r="A202" t="str">
            <v>87-52-0197</v>
          </cell>
          <cell r="B202" t="str">
            <v>Пион (Paeonia Patio Peony Oslo BR 3-5 глазка)</v>
          </cell>
          <cell r="C202">
            <v>0</v>
          </cell>
        </row>
        <row r="203">
          <cell r="A203" t="str">
            <v>87-52-0198</v>
          </cell>
          <cell r="B203" t="str">
            <v>Пион (Paeonia Patio Peony Rome BR 3-5 глазка)</v>
          </cell>
          <cell r="C203">
            <v>0</v>
          </cell>
        </row>
        <row r="204">
          <cell r="A204" t="str">
            <v>87-52-0203</v>
          </cell>
          <cell r="B204" t="str">
            <v>Пион (Paeonia Alertie BR 3-5 глазка)</v>
          </cell>
          <cell r="C204">
            <v>0</v>
          </cell>
        </row>
        <row r="205">
          <cell r="A205" t="str">
            <v>87-52-0205</v>
          </cell>
          <cell r="B205" t="str">
            <v>Пион (Paeonia Amabilis BR 3-5 глазка)</v>
          </cell>
          <cell r="C205">
            <v>0</v>
          </cell>
        </row>
        <row r="206">
          <cell r="A206" t="str">
            <v>87-52-0206</v>
          </cell>
          <cell r="B206" t="str">
            <v>Пион (Paeonia Angel Cheeks BR 3-5 глазка)</v>
          </cell>
          <cell r="C206">
            <v>0</v>
          </cell>
        </row>
        <row r="207">
          <cell r="A207" t="str">
            <v>87-52-0213</v>
          </cell>
          <cell r="B207" t="str">
            <v>Пион (Paeonia Big Ben BR 3-5 глазка)</v>
          </cell>
          <cell r="C207">
            <v>0</v>
          </cell>
        </row>
        <row r="208">
          <cell r="A208" t="str">
            <v>87-52-0214</v>
          </cell>
          <cell r="B208" t="str">
            <v>Пион (Paeonia Black Beauty BR 3-5 глазка)</v>
          </cell>
          <cell r="C208">
            <v>50</v>
          </cell>
        </row>
        <row r="209">
          <cell r="A209" t="str">
            <v>87-52-0216</v>
          </cell>
          <cell r="B209" t="str">
            <v>Пион (Paeonia Blush Queen BR 3-5 глазка)</v>
          </cell>
          <cell r="C209">
            <v>50</v>
          </cell>
        </row>
        <row r="210">
          <cell r="A210" t="str">
            <v>87-52-0220</v>
          </cell>
          <cell r="B210" t="str">
            <v>Пион (Paeonia Bridal Shower BR 3-5 глазка)</v>
          </cell>
          <cell r="C210">
            <v>50</v>
          </cell>
        </row>
        <row r="211">
          <cell r="A211" t="str">
            <v>87-52-0221</v>
          </cell>
          <cell r="B211" t="str">
            <v>Пион (Paeonia Brother Chuck BR 3-5 глазка)</v>
          </cell>
          <cell r="C211">
            <v>0</v>
          </cell>
        </row>
        <row r="212">
          <cell r="A212" t="str">
            <v>87-52-0222</v>
          </cell>
          <cell r="B212" t="str">
            <v>Пион (Paeonia Buckeye Belle BR 3-5 глазка)</v>
          </cell>
          <cell r="C212">
            <v>100</v>
          </cell>
        </row>
        <row r="213">
          <cell r="A213" t="str">
            <v>87-52-0223</v>
          </cell>
          <cell r="B213" t="str">
            <v>Пион (Paeonia Bunker Hill BR 3-5 глазка)</v>
          </cell>
          <cell r="C213">
            <v>0</v>
          </cell>
        </row>
        <row r="214">
          <cell r="A214" t="str">
            <v>87-52-0225</v>
          </cell>
          <cell r="B214" t="str">
            <v>Пион (Paeonia Catharina Fontijn BR 3-5 глазка)</v>
          </cell>
          <cell r="C214">
            <v>50</v>
          </cell>
        </row>
        <row r="215">
          <cell r="A215" t="str">
            <v>87-52-0229</v>
          </cell>
          <cell r="B215" t="str">
            <v>Пион (Paeonia Chiffon Parfait BR 3-5 глазка)</v>
          </cell>
          <cell r="C215">
            <v>50</v>
          </cell>
        </row>
        <row r="216">
          <cell r="A216" t="str">
            <v>87-52-0230</v>
          </cell>
          <cell r="B216" t="str">
            <v>Пион (Paeonia Christmas Velvet BR 3-5 глазка)</v>
          </cell>
          <cell r="C216">
            <v>50</v>
          </cell>
        </row>
        <row r="217">
          <cell r="A217" t="str">
            <v>87-52-0231</v>
          </cell>
          <cell r="B217" t="str">
            <v>Пион (Paeonia Class Act BR 3-5 глазка)</v>
          </cell>
          <cell r="C217">
            <v>50</v>
          </cell>
        </row>
        <row r="218">
          <cell r="A218" t="str">
            <v>87-52-0232</v>
          </cell>
          <cell r="B218" t="str">
            <v>Пион (Paeonia Command Performance BR 3-5 глазка)</v>
          </cell>
          <cell r="C218">
            <v>0</v>
          </cell>
        </row>
        <row r="219">
          <cell r="A219" t="str">
            <v>87-52-0233</v>
          </cell>
          <cell r="B219" t="str">
            <v>Пион (Paeonia Coral Charm BR 3-5 глазка)</v>
          </cell>
          <cell r="C219">
            <v>300</v>
          </cell>
        </row>
        <row r="220">
          <cell r="A220" t="str">
            <v>87-52-0234</v>
          </cell>
          <cell r="B220" t="str">
            <v>Пион (Paeonia Coral Sunset BR 3-5 глазка)</v>
          </cell>
          <cell r="C220">
            <v>250</v>
          </cell>
        </row>
        <row r="221">
          <cell r="A221" t="str">
            <v>87-52-0238</v>
          </cell>
          <cell r="B221" t="str">
            <v>Пион (Paeonia Diana Parks BR 3-5 глазка)</v>
          </cell>
          <cell r="C221">
            <v>0</v>
          </cell>
        </row>
        <row r="222">
          <cell r="A222" t="str">
            <v>87-52-0242</v>
          </cell>
          <cell r="B222" t="str">
            <v>Пион (Paeonia Duchesse de Nemours "Select" BR 3-5 глазка)</v>
          </cell>
          <cell r="C222">
            <v>50</v>
          </cell>
        </row>
        <row r="223">
          <cell r="A223" t="str">
            <v>87-52-0250</v>
          </cell>
          <cell r="B223" t="str">
            <v>Пион (Paeonia Francoise Ortegat BR 3-5 глазка)</v>
          </cell>
          <cell r="C223">
            <v>0</v>
          </cell>
        </row>
        <row r="224">
          <cell r="A224" t="str">
            <v>87-52-0251</v>
          </cell>
          <cell r="B224" t="str">
            <v>Пион (Paeonia Garden Lace BR 3-5 глазка)</v>
          </cell>
          <cell r="C224">
            <v>0</v>
          </cell>
        </row>
        <row r="225">
          <cell r="A225" t="str">
            <v>87-52-0252</v>
          </cell>
          <cell r="B225" t="str">
            <v>Пион (Paeonia Gardenia BR 3-5 глазка)</v>
          </cell>
          <cell r="C225">
            <v>0</v>
          </cell>
        </row>
        <row r="226">
          <cell r="A226" t="str">
            <v>87-52-0255</v>
          </cell>
          <cell r="B226" t="str">
            <v>Пион (Paeonia Henry Bockstoce BR 3-5 глазка)</v>
          </cell>
          <cell r="C226">
            <v>50</v>
          </cell>
        </row>
        <row r="227">
          <cell r="A227" t="str">
            <v>87-52-0258</v>
          </cell>
          <cell r="B227" t="str">
            <v>Пион (Paeonia Highlight BR 3-5 глазка)</v>
          </cell>
          <cell r="C227">
            <v>50</v>
          </cell>
        </row>
        <row r="228">
          <cell r="A228" t="str">
            <v>87-52-0263</v>
          </cell>
          <cell r="B228" t="str">
            <v>Пион (Paeonia Jacorma BR 3-5 глазка)</v>
          </cell>
          <cell r="C228">
            <v>100</v>
          </cell>
        </row>
        <row r="229">
          <cell r="A229" t="str">
            <v>87-52-0264</v>
          </cell>
          <cell r="B229" t="str">
            <v>Пион (Paeonia Jan van Leeuwen BR 3-5 глазка)</v>
          </cell>
          <cell r="C229">
            <v>0</v>
          </cell>
        </row>
        <row r="230">
          <cell r="A230" t="str">
            <v>87-52-0265</v>
          </cell>
          <cell r="B230" t="str">
            <v>Пион (Paeonia Joker BR 3-5 глазка)</v>
          </cell>
          <cell r="C230">
            <v>50</v>
          </cell>
        </row>
        <row r="231">
          <cell r="A231" t="str">
            <v>87-52-0266</v>
          </cell>
          <cell r="B231" t="str">
            <v>Пион (Paeonia Jubilee BR 3-5 глазка)</v>
          </cell>
          <cell r="C231">
            <v>0</v>
          </cell>
        </row>
        <row r="232">
          <cell r="A232" t="str">
            <v>87-52-0274</v>
          </cell>
          <cell r="B232" t="str">
            <v>Пион (Paeonia Lemon Chiffon BR 3-5 глазка)</v>
          </cell>
          <cell r="C232">
            <v>250</v>
          </cell>
        </row>
        <row r="233">
          <cell r="A233" t="str">
            <v>87-52-0276</v>
          </cell>
          <cell r="B233" t="str">
            <v>Пион (Paeonia Many Happy Returns BR 3-5 глазка)</v>
          </cell>
          <cell r="C233">
            <v>50</v>
          </cell>
        </row>
        <row r="234">
          <cell r="A234" t="str">
            <v>87-52-0277</v>
          </cell>
          <cell r="B234" t="str">
            <v>Пион (Paeonia Marie Lemoine BR 3-5 глазка)</v>
          </cell>
          <cell r="C234">
            <v>300</v>
          </cell>
        </row>
        <row r="235">
          <cell r="A235" t="str">
            <v>87-52-0279</v>
          </cell>
          <cell r="B235" t="str">
            <v>Пион (Paeonia Mary E. Nicholls BR 3-5 глазка)</v>
          </cell>
          <cell r="C235">
            <v>50</v>
          </cell>
        </row>
        <row r="236">
          <cell r="A236" t="str">
            <v>87-52-0280</v>
          </cell>
          <cell r="B236" t="str">
            <v>Пион (Paeonia Miss America BR 3-5 глазка)</v>
          </cell>
          <cell r="C236">
            <v>50</v>
          </cell>
        </row>
        <row r="237">
          <cell r="A237" t="str">
            <v>87-52-0284</v>
          </cell>
          <cell r="B237" t="str">
            <v>Пион (Paeonia Moon over Barrington BR 3-5 глазка)</v>
          </cell>
          <cell r="C237">
            <v>0</v>
          </cell>
        </row>
        <row r="238">
          <cell r="A238" t="str">
            <v>87-52-0286</v>
          </cell>
          <cell r="B238" t="str">
            <v>Пион (Paeonia My Love BR 3-5 глазка)</v>
          </cell>
          <cell r="C238">
            <v>150</v>
          </cell>
        </row>
        <row r="239">
          <cell r="A239" t="str">
            <v>87-52-0287</v>
          </cell>
          <cell r="B239" t="str">
            <v>Пион (Paeonia Nice Gal BR 3-5 глазка)</v>
          </cell>
          <cell r="C239">
            <v>0</v>
          </cell>
        </row>
        <row r="240">
          <cell r="A240" t="str">
            <v>87-52-0288</v>
          </cell>
          <cell r="B240" t="str">
            <v>Пион (Paeonia Nick Shaylor BR 3-5 глазка)</v>
          </cell>
          <cell r="C240">
            <v>100</v>
          </cell>
        </row>
        <row r="241">
          <cell r="A241" t="str">
            <v>87-52-0290</v>
          </cell>
          <cell r="B241" t="str">
            <v>Пион (Paeonia Ole Faithful BR 3-5 глазка)</v>
          </cell>
          <cell r="C241">
            <v>0</v>
          </cell>
        </row>
        <row r="242">
          <cell r="A242" t="str">
            <v>87-52-0297</v>
          </cell>
          <cell r="B242" t="str">
            <v>Пион (Paeonia Pillow Talk BR 3-5 глазка)</v>
          </cell>
          <cell r="C242">
            <v>0</v>
          </cell>
        </row>
        <row r="243">
          <cell r="A243" t="str">
            <v>87-52-0299</v>
          </cell>
          <cell r="B243" t="str">
            <v>Пион (Paeonia Raspberry Sundae BR 3-5 глазка)</v>
          </cell>
          <cell r="C243">
            <v>0</v>
          </cell>
        </row>
        <row r="244">
          <cell r="A244" t="str">
            <v>87-52-0300</v>
          </cell>
          <cell r="B244" t="str">
            <v>Пион (Paeonia Red Charm BR 3-5 глазка)</v>
          </cell>
          <cell r="C244">
            <v>0</v>
          </cell>
        </row>
        <row r="245">
          <cell r="A245" t="str">
            <v>87-52-0304</v>
          </cell>
          <cell r="B245" t="str">
            <v>Пион (Paeonia Sarah Bernhardt BR 3-5 глазка)</v>
          </cell>
          <cell r="C245">
            <v>50</v>
          </cell>
        </row>
        <row r="246">
          <cell r="A246" t="str">
            <v>87-52-0305</v>
          </cell>
          <cell r="B246" t="str">
            <v>Пион (Paeonia Sarah Bernhardt "Select" BR 3-5 глазка)</v>
          </cell>
          <cell r="C246">
            <v>0</v>
          </cell>
        </row>
        <row r="247">
          <cell r="A247" t="str">
            <v>87-52-0306</v>
          </cell>
          <cell r="B247" t="str">
            <v>Пион (Paeonia Sarah Bernhardt "Unique™" BR 3-5 глазка)</v>
          </cell>
          <cell r="C247">
            <v>0</v>
          </cell>
        </row>
        <row r="248">
          <cell r="A248" t="str">
            <v>87-52-0311</v>
          </cell>
          <cell r="B248" t="str">
            <v>Пион (Paeonia Sunny Girl BR 3-5 глазка)</v>
          </cell>
          <cell r="C248">
            <v>0</v>
          </cell>
        </row>
        <row r="249">
          <cell r="A249" t="str">
            <v>87-52-0312</v>
          </cell>
          <cell r="B249" t="str">
            <v>Пион (Paeonia Sword Dance BR 3-5 глазка)</v>
          </cell>
          <cell r="C249">
            <v>0</v>
          </cell>
        </row>
        <row r="250">
          <cell r="A250" t="str">
            <v>87-52-0315</v>
          </cell>
          <cell r="B250" t="str">
            <v>Пион (Paeonia Victore de la Marne BR 3-5 глазка)</v>
          </cell>
          <cell r="C250">
            <v>0</v>
          </cell>
        </row>
        <row r="251">
          <cell r="A251" t="str">
            <v>87-52-0318</v>
          </cell>
          <cell r="B251" t="str">
            <v>Пион (Paeonia Wladyslava BR 3-5 глазка)</v>
          </cell>
          <cell r="C251">
            <v>0</v>
          </cell>
        </row>
        <row r="252">
          <cell r="A252" t="str">
            <v>87-52-0335</v>
          </cell>
          <cell r="B252" t="str">
            <v>Пион ITO (Paeonia ITO Bartzella BR 5/+)</v>
          </cell>
          <cell r="C252">
            <v>270</v>
          </cell>
        </row>
        <row r="253">
          <cell r="A253" t="str">
            <v>87-52-0340</v>
          </cell>
          <cell r="B253" t="str">
            <v>Пион Ито (Paeonia Itoh Cora Louise BR 5/+)</v>
          </cell>
          <cell r="C253">
            <v>0</v>
          </cell>
        </row>
        <row r="254">
          <cell r="A254" t="str">
            <v>87-52-0341</v>
          </cell>
          <cell r="B254" t="str">
            <v>Пион Ито (Paeonia Itoh First Arrival BR 5/+)</v>
          </cell>
          <cell r="C254">
            <v>0</v>
          </cell>
        </row>
        <row r="255">
          <cell r="A255" t="str">
            <v>87-52-0342</v>
          </cell>
          <cell r="B255" t="str">
            <v>Пион Ито (Paeonia Itoh Garden treasure BR 5/+)</v>
          </cell>
          <cell r="C255">
            <v>30</v>
          </cell>
        </row>
        <row r="256">
          <cell r="A256" t="str">
            <v>87-52-0344</v>
          </cell>
          <cell r="B256" t="str">
            <v>Пион Ито (Paeonia Itoh Hillary BR 5/+)</v>
          </cell>
          <cell r="C256">
            <v>35</v>
          </cell>
        </row>
        <row r="257">
          <cell r="A257" t="str">
            <v>87-52-0346</v>
          </cell>
          <cell r="B257" t="str">
            <v>Пион Ито (Paeonia Itoh Lemon Dream BR 5/+)</v>
          </cell>
          <cell r="C257">
            <v>40</v>
          </cell>
        </row>
        <row r="258">
          <cell r="A258" t="str">
            <v>87-52-0379</v>
          </cell>
          <cell r="B258" t="str">
            <v xml:space="preserve">Пион (Paeonia Colonel Owens Cousins BR 3-5 глазка) </v>
          </cell>
          <cell r="C258">
            <v>0</v>
          </cell>
        </row>
        <row r="259">
          <cell r="A259" t="str">
            <v>87-52-0380</v>
          </cell>
          <cell r="B259" t="str">
            <v xml:space="preserve">Пион (Paeonia Do Tell BR 2-3 глазка) </v>
          </cell>
          <cell r="C259">
            <v>0</v>
          </cell>
        </row>
        <row r="260">
          <cell r="A260" t="str">
            <v>87-52-0381</v>
          </cell>
          <cell r="B260" t="str">
            <v xml:space="preserve">Пион (Paeonia Do Tell BR 3-5 глазка) </v>
          </cell>
          <cell r="C260">
            <v>0</v>
          </cell>
        </row>
        <row r="261">
          <cell r="A261" t="str">
            <v>87-52-0382</v>
          </cell>
          <cell r="B261" t="str">
            <v xml:space="preserve">Пион (Paeonia Eliza Lundy BR 2-3 глазка) </v>
          </cell>
          <cell r="C261">
            <v>0</v>
          </cell>
        </row>
        <row r="262">
          <cell r="A262" t="str">
            <v>87-52-0387</v>
          </cell>
          <cell r="B262" t="str">
            <v xml:space="preserve">Пион (Paeonia Lorelei BR 2-3 глазка) </v>
          </cell>
          <cell r="C262">
            <v>0</v>
          </cell>
        </row>
        <row r="263">
          <cell r="A263" t="str">
            <v>87-52-0388</v>
          </cell>
          <cell r="B263" t="str">
            <v xml:space="preserve">Пион (Paeonia Lorelei BR 3-5 глазка) </v>
          </cell>
          <cell r="C263">
            <v>0</v>
          </cell>
        </row>
        <row r="264">
          <cell r="A264" t="str">
            <v>87-52-0391</v>
          </cell>
          <cell r="B264" t="str">
            <v xml:space="preserve">Пион (Paeonia Madame Claude Tain BR 2-3 глазка) </v>
          </cell>
          <cell r="C264">
            <v>0</v>
          </cell>
        </row>
        <row r="265">
          <cell r="A265" t="str">
            <v>87-52-0392</v>
          </cell>
          <cell r="B265" t="str">
            <v xml:space="preserve">Пион (Paeonia Madame Claude Tain BR 3-5 глазка) </v>
          </cell>
          <cell r="C265">
            <v>0</v>
          </cell>
        </row>
        <row r="266">
          <cell r="A266" t="str">
            <v>87-52-0395</v>
          </cell>
          <cell r="B266" t="str">
            <v xml:space="preserve">Пион (Paeonia Pastelegance BR 3-5 глазка) </v>
          </cell>
          <cell r="C266">
            <v>0</v>
          </cell>
        </row>
        <row r="267">
          <cell r="A267" t="str">
            <v>87-52-0399</v>
          </cell>
          <cell r="B267" t="str">
            <v xml:space="preserve">Пион (Paeonia Soft Salmon Saucer BR 3-5 глазка) </v>
          </cell>
          <cell r="C267">
            <v>0</v>
          </cell>
        </row>
        <row r="268">
          <cell r="A268" t="str">
            <v>87-52-0448</v>
          </cell>
          <cell r="B268" t="str">
            <v xml:space="preserve">Пион молочноцветковый (Paeonia lactiflora Carl G. Klehm BR 3-5 глазка) </v>
          </cell>
          <cell r="C268">
            <v>50</v>
          </cell>
        </row>
        <row r="269">
          <cell r="A269" t="str">
            <v>87-52-0465</v>
          </cell>
          <cell r="B269" t="str">
            <v xml:space="preserve">Пион гибридный (Paeonia hybrida Mary Jo Legare BR 3-5 глазка) </v>
          </cell>
          <cell r="C269">
            <v>0</v>
          </cell>
        </row>
        <row r="270">
          <cell r="A270" t="str">
            <v>87-52-0488</v>
          </cell>
          <cell r="B270" t="str">
            <v xml:space="preserve">Пион гибридный (Paeonia hybrida Salmon Dream BR 2-3 глазка) </v>
          </cell>
          <cell r="C270">
            <v>0</v>
          </cell>
        </row>
        <row r="271">
          <cell r="A271" t="str">
            <v>87-52-0489</v>
          </cell>
          <cell r="B271" t="str">
            <v xml:space="preserve">Пион гибридный (Paeonia hybrida Salmon Dream BR 3-5 глазка) </v>
          </cell>
          <cell r="C271">
            <v>50</v>
          </cell>
        </row>
        <row r="272">
          <cell r="A272" t="str">
            <v>87-52-0493</v>
          </cell>
          <cell r="B272" t="str">
            <v xml:space="preserve">Пион молочноцветковый (Paeonia lactiflora TheFawn BR 3-5 глазка) </v>
          </cell>
          <cell r="C272">
            <v>0</v>
          </cell>
        </row>
        <row r="273">
          <cell r="A273" t="str">
            <v>87-52-0495</v>
          </cell>
          <cell r="B273" t="str">
            <v xml:space="preserve">Пион молочноцветковый (Paeonia lactiflora Vogue BR 3-5 глазка) </v>
          </cell>
          <cell r="C273">
            <v>0</v>
          </cell>
        </row>
        <row r="274">
          <cell r="A274" t="str">
            <v>87-52-0500</v>
          </cell>
          <cell r="B274" t="str">
            <v xml:space="preserve">Пион Ито (Paeonia Itoh Callies Memory BR 5/+) </v>
          </cell>
          <cell r="C274">
            <v>0</v>
          </cell>
        </row>
        <row r="275">
          <cell r="A275" t="str">
            <v>87-52-0501</v>
          </cell>
          <cell r="B275" t="str">
            <v xml:space="preserve">Пион Ито (Paeonia Itoh Canary Brilliants BR 5/+) </v>
          </cell>
          <cell r="C275">
            <v>0</v>
          </cell>
        </row>
        <row r="276">
          <cell r="A276" t="str">
            <v>87-52-0503</v>
          </cell>
          <cell r="B276" t="str">
            <v xml:space="preserve">Пион Ито (Paeonia Itoh Pink Ardour BR 3-5 глазка) </v>
          </cell>
          <cell r="C276">
            <v>0</v>
          </cell>
        </row>
        <row r="277">
          <cell r="A277" t="str">
            <v>87-52-0511</v>
          </cell>
          <cell r="B277" t="str">
            <v>Пион молочноцветковый (Paeonia lactiflora Charles White BR 2-3 глазка)</v>
          </cell>
          <cell r="C277">
            <v>0</v>
          </cell>
        </row>
        <row r="278">
          <cell r="A278" t="str">
            <v>87-52-0512</v>
          </cell>
          <cell r="B278" t="str">
            <v>Пион молочноцветковый (Paeonia lactiflora Charles White BR 3-5 глазка)</v>
          </cell>
          <cell r="C278">
            <v>0</v>
          </cell>
        </row>
        <row r="279">
          <cell r="A279" t="str">
            <v>87-52-0515</v>
          </cell>
          <cell r="B279" t="str">
            <v>Пион гибридный (Paeonia hybrida Claire de Lune BR 2-3 глазка)</v>
          </cell>
          <cell r="C279">
            <v>75</v>
          </cell>
        </row>
        <row r="280">
          <cell r="A280" t="str">
            <v>87-52-0516</v>
          </cell>
          <cell r="B280" t="str">
            <v>Пион гибридный (Paeonia hybrida Claire de Lune BR 3-5 глазка)</v>
          </cell>
          <cell r="C280">
            <v>150</v>
          </cell>
        </row>
        <row r="281">
          <cell r="A281" t="str">
            <v>87-52-0526</v>
          </cell>
          <cell r="B281" t="str">
            <v>Пион молочноцветковый (Paeonia lactiflora Glory Hallelujah BR 3-5 глазка)</v>
          </cell>
          <cell r="C281">
            <v>0</v>
          </cell>
        </row>
        <row r="282">
          <cell r="A282" t="str">
            <v>87-52-0541</v>
          </cell>
          <cell r="B282" t="str">
            <v>Пион молочноцветковый (Paeonia lactiflora Mister Ed BR 2-3 глазка)</v>
          </cell>
          <cell r="C282">
            <v>0</v>
          </cell>
        </row>
        <row r="283">
          <cell r="A283" t="str">
            <v>87-52-0542</v>
          </cell>
          <cell r="B283" t="str">
            <v>Пион молочноцветковый (Paeonia lactiflora Mister Ed BR 3-5 глазка)</v>
          </cell>
          <cell r="C283">
            <v>50</v>
          </cell>
        </row>
        <row r="284">
          <cell r="A284" t="str">
            <v>87-52-0551</v>
          </cell>
          <cell r="B284" t="str">
            <v>Пион молочноцветковый (Paeonia lactiflora Pink Giant BR 2-3 глазка)</v>
          </cell>
          <cell r="C284">
            <v>0</v>
          </cell>
        </row>
        <row r="285">
          <cell r="A285" t="str">
            <v>87-52-0552</v>
          </cell>
          <cell r="B285" t="str">
            <v>Пион молочноцветковый (Paeonia lactiflora Pink Giant BR 3-5 глазка)</v>
          </cell>
          <cell r="C285">
            <v>100</v>
          </cell>
        </row>
        <row r="286">
          <cell r="A286" t="str">
            <v>87-52-0575</v>
          </cell>
          <cell r="B286" t="str">
            <v xml:space="preserve">Пион ито-гибрид (Paeonia Itoh-Hybrids Magical Mystery Tour BR 2-3 глазка) </v>
          </cell>
          <cell r="C286">
            <v>0</v>
          </cell>
        </row>
        <row r="287">
          <cell r="A287" t="str">
            <v>87-52-0576</v>
          </cell>
          <cell r="B287" t="str">
            <v xml:space="preserve">Пион ито-гибрид (Paeonia Itoh-Hybrids Magical Mystery Tour BR 3-5 глазка) </v>
          </cell>
          <cell r="C287">
            <v>0</v>
          </cell>
        </row>
        <row r="288">
          <cell r="A288" t="str">
            <v>87-52-0579</v>
          </cell>
          <cell r="B288" t="str">
            <v>Пион ито-гибрид (Paeonia Itoh-Hybrids Orange Victory BR 3-5 глазка)</v>
          </cell>
          <cell r="C288">
            <v>0</v>
          </cell>
        </row>
        <row r="289">
          <cell r="A289" t="str">
            <v>87-52-0585</v>
          </cell>
          <cell r="B289" t="str">
            <v>Пион ито-гибрид (Paeonia Itoh-Hybrids Scrumdidleumptious BR 3-5 глазка)</v>
          </cell>
          <cell r="C289">
            <v>0</v>
          </cell>
        </row>
        <row r="290">
          <cell r="A290" t="str">
            <v>87-77-0017</v>
          </cell>
          <cell r="B290" t="str">
            <v xml:space="preserve">Пион молочноцветковый (Paeonia lactiflora Candy Stripe BR 2-3 eye) </v>
          </cell>
          <cell r="C290">
            <v>0</v>
          </cell>
        </row>
        <row r="291">
          <cell r="A291" t="str">
            <v>87-77-0023</v>
          </cell>
          <cell r="B291" t="str">
            <v xml:space="preserve">Пион молочноцветковый (Paeonia lactiflora Evening Dream BR 2-3 eye) </v>
          </cell>
          <cell r="C291">
            <v>0</v>
          </cell>
        </row>
        <row r="292">
          <cell r="A292" t="str">
            <v>87-77-0039</v>
          </cell>
          <cell r="B292" t="str">
            <v xml:space="preserve">Пион лекарственный (Paeonia officinalis Rosea Plena BR 2/+ eye) </v>
          </cell>
          <cell r="C292">
            <v>0</v>
          </cell>
        </row>
        <row r="293">
          <cell r="A293" t="str">
            <v>87-77-0040</v>
          </cell>
          <cell r="B293" t="str">
            <v xml:space="preserve">Пион лекарственный (Paeonia officinalis Rubra Plena BR 2/+ eye) </v>
          </cell>
          <cell r="C293">
            <v>0</v>
          </cell>
        </row>
        <row r="294">
          <cell r="A294" t="str">
            <v>87-77-0045</v>
          </cell>
          <cell r="B294" t="str">
            <v xml:space="preserve">Пион молочноцветковый (Paeonia lactiflora Red Magic BR 2-3 eye) </v>
          </cell>
          <cell r="C294">
            <v>100</v>
          </cell>
        </row>
        <row r="295">
          <cell r="A295" t="str">
            <v>87-77-0053</v>
          </cell>
          <cell r="B295" t="str">
            <v xml:space="preserve">Пион молочноцветковый (Paeonia lactiflora Top Brass BR 2-3 eye) </v>
          </cell>
          <cell r="C295">
            <v>0</v>
          </cell>
        </row>
        <row r="296">
          <cell r="A296" t="str">
            <v>87-77-1308</v>
          </cell>
          <cell r="B296" t="str">
            <v>Пион молочноцветковый (Paeonia lactiflora Adolphe Rousseau BR 2-3 eye)</v>
          </cell>
          <cell r="C296">
            <v>0</v>
          </cell>
        </row>
        <row r="297">
          <cell r="A297" t="str">
            <v>87-77-1314</v>
          </cell>
          <cell r="B297" t="str">
            <v>Пион молочноцветковый (Paeonia lactiflora Alexander Fleming BR 2-3 eye)</v>
          </cell>
          <cell r="C297">
            <v>0</v>
          </cell>
        </row>
        <row r="298">
          <cell r="A298" t="str">
            <v>87-77-1315</v>
          </cell>
          <cell r="B298" t="str">
            <v>Пион молочноцветковый (Paeonia lactiflora Alexander Fleming BR 3-5 eye)</v>
          </cell>
          <cell r="C298">
            <v>0</v>
          </cell>
        </row>
        <row r="299">
          <cell r="A299" t="str">
            <v>87-77-1331</v>
          </cell>
          <cell r="B299" t="str">
            <v>Пион молочноцветковый (Paeonia lactiflora Armani BR 2-3 eye)</v>
          </cell>
          <cell r="C299">
            <v>0</v>
          </cell>
        </row>
        <row r="300">
          <cell r="A300" t="str">
            <v>87-77-1332</v>
          </cell>
          <cell r="B300" t="str">
            <v>Пион молочноцветковый (Paeonia lactiflora Armani BR 3-5 eye)</v>
          </cell>
          <cell r="C300">
            <v>50</v>
          </cell>
        </row>
        <row r="301">
          <cell r="A301" t="str">
            <v>87-77-1336</v>
          </cell>
          <cell r="B301" t="str">
            <v>Пион молочноцветковый (Paeonia lactiflora Avalanche BR 2-3 eye)</v>
          </cell>
          <cell r="C301">
            <v>0</v>
          </cell>
        </row>
        <row r="302">
          <cell r="A302" t="str">
            <v>87-77-1344</v>
          </cell>
          <cell r="B302" t="str">
            <v>Пион гибридный (Paeonia hybrida Belgravia BR 2-3 eye)</v>
          </cell>
          <cell r="C302">
            <v>0</v>
          </cell>
        </row>
        <row r="303">
          <cell r="A303" t="str">
            <v>87-52-0210</v>
          </cell>
          <cell r="B303" t="str">
            <v>Belgravia_3-5</v>
          </cell>
          <cell r="C303">
            <v>50</v>
          </cell>
        </row>
        <row r="304">
          <cell r="A304" t="str">
            <v>87-77-1346</v>
          </cell>
          <cell r="B304" t="str">
            <v>Пион молочноцветковый (Paeonia lactiflora Belleville BR 2-3 eye)</v>
          </cell>
          <cell r="C304">
            <v>0</v>
          </cell>
        </row>
        <row r="305">
          <cell r="A305" t="str">
            <v>87-77-1379</v>
          </cell>
          <cell r="B305" t="str">
            <v>Пион молочноцветковый (Paeonia lactiflora Bridal shower BR 2-3 eye)</v>
          </cell>
          <cell r="C305">
            <v>100</v>
          </cell>
        </row>
        <row r="306">
          <cell r="A306" t="str">
            <v>87-77-1381</v>
          </cell>
          <cell r="B306" t="str">
            <v>Пион молочноцветковый (Paeonia lactiflora Brother Chuck BR 2-3 eye)</v>
          </cell>
          <cell r="C306">
            <v>0</v>
          </cell>
        </row>
        <row r="307">
          <cell r="A307" t="str">
            <v>87-77-1399</v>
          </cell>
          <cell r="B307" t="str">
            <v>Пион молочноцветковый (Paeonia lactiflora Catharina Fontijn BR 2-3 eye)</v>
          </cell>
          <cell r="C307">
            <v>0</v>
          </cell>
        </row>
        <row r="308">
          <cell r="A308" t="str">
            <v>87-77-1422</v>
          </cell>
          <cell r="B308" t="str">
            <v>Пион гибридный (Paeonia hybrida Command Performance BR 3-5 eye)</v>
          </cell>
          <cell r="C308">
            <v>450</v>
          </cell>
        </row>
        <row r="309">
          <cell r="A309" t="str">
            <v>87-77-1428</v>
          </cell>
          <cell r="B309" t="str">
            <v>Пион гибридный (Paeonia hybrida Coral Charm BR 2-3 eye)</v>
          </cell>
          <cell r="C309">
            <v>275</v>
          </cell>
        </row>
        <row r="310">
          <cell r="A310" t="str">
            <v>87-77-1434</v>
          </cell>
          <cell r="B310" t="str">
            <v>Пион гибридный (Paeonia hybrida Coral Sunset BR 2-3 eye)</v>
          </cell>
          <cell r="C310">
            <v>275</v>
          </cell>
        </row>
        <row r="311">
          <cell r="A311" t="str">
            <v>87-77-1456</v>
          </cell>
          <cell r="B311" t="str">
            <v>Пион молочноцветковый (Paeonia lactiflora Dr. F.G. Brethour BR 2-3 eye)</v>
          </cell>
          <cell r="C311">
            <v>100</v>
          </cell>
        </row>
        <row r="312">
          <cell r="A312" t="str">
            <v>87-77-1472</v>
          </cell>
          <cell r="B312" t="str">
            <v>Пион гибридный (Paeonia hybrida Ellen Cowley BR 3-5 eye)</v>
          </cell>
          <cell r="C312">
            <v>0</v>
          </cell>
        </row>
        <row r="313">
          <cell r="A313" t="str">
            <v>87-77-1479</v>
          </cell>
          <cell r="B313" t="str">
            <v>Пион молочноцветковый (Paeonia lactiflora Etched Salmon BR 3-5 eye)</v>
          </cell>
          <cell r="C313">
            <v>0</v>
          </cell>
        </row>
        <row r="314">
          <cell r="A314" t="str">
            <v>87-77-1501</v>
          </cell>
          <cell r="B314" t="str">
            <v>Пион гибридный (Paeonia hybrida Flame BR 3-5 eye)</v>
          </cell>
          <cell r="C314">
            <v>50</v>
          </cell>
        </row>
        <row r="315">
          <cell r="A315" t="str">
            <v>87-77-1556</v>
          </cell>
          <cell r="B315" t="str">
            <v>Пион молочноцветковый (Paeonia lactiflora Kansas BR 2-3 eye)</v>
          </cell>
          <cell r="C315">
            <v>0</v>
          </cell>
        </row>
        <row r="316">
          <cell r="A316" t="str">
            <v>87-77-1557</v>
          </cell>
          <cell r="B316" t="str">
            <v>Пион молочноцветковый (Paeonia lactiflora Kansas BR 3-5 eye)</v>
          </cell>
          <cell r="C316">
            <v>250</v>
          </cell>
        </row>
        <row r="317">
          <cell r="A317" t="str">
            <v>87-77-1606</v>
          </cell>
          <cell r="B317" t="str">
            <v>Пион молочноцветковый (Paeonia lactiflora Madame Calot BR 3-5 eye)</v>
          </cell>
          <cell r="C317">
            <v>50</v>
          </cell>
        </row>
        <row r="318">
          <cell r="A318" t="str">
            <v>87-77-1643</v>
          </cell>
          <cell r="B318" t="str">
            <v>Пион молочноцветковый (Paeonia lactiflora Monsieur Jules Elie BR 2-3 eye)</v>
          </cell>
          <cell r="C318">
            <v>75</v>
          </cell>
        </row>
        <row r="319">
          <cell r="A319" t="str">
            <v>87-77-1654</v>
          </cell>
          <cell r="B319" t="str">
            <v>Пион гибридный (Paeonia hybrida Moonrise BR 3-5 eye)</v>
          </cell>
          <cell r="C319">
            <v>0</v>
          </cell>
        </row>
        <row r="320">
          <cell r="A320" t="str">
            <v>87-77-1691</v>
          </cell>
          <cell r="B320" t="str">
            <v>Пион молочноцветковый (Paeonia lactiflora Peter Brand BR 2-3 eye)</v>
          </cell>
          <cell r="C320">
            <v>100</v>
          </cell>
        </row>
        <row r="321">
          <cell r="A321" t="str">
            <v>87-77-1692</v>
          </cell>
          <cell r="B321" t="str">
            <v>Пион молочноцветковый (Paeonia lactiflora Peter Brand BR 3-5 eye)</v>
          </cell>
          <cell r="C321">
            <v>50</v>
          </cell>
        </row>
        <row r="322">
          <cell r="A322" t="str">
            <v>87-77-1706</v>
          </cell>
          <cell r="B322" t="str">
            <v>Пион гибридный (Paeonia hybrida Pink Hawaiian Coral BR 2-3 eye)</v>
          </cell>
          <cell r="C322">
            <v>300</v>
          </cell>
        </row>
        <row r="323">
          <cell r="A323" t="str">
            <v>87-77-1707</v>
          </cell>
          <cell r="B323" t="str">
            <v>Пион гибридный (Paeonia hybrida Pink Hawaiian Coral BR 3-5 eye)</v>
          </cell>
          <cell r="C323">
            <v>300</v>
          </cell>
        </row>
        <row r="324">
          <cell r="A324" t="str">
            <v>87-77-1733</v>
          </cell>
          <cell r="B324" t="str">
            <v>Пион молочноцветковый (Paeonia lactiflora Red Magic BR 3-5 eye)</v>
          </cell>
          <cell r="C324">
            <v>0</v>
          </cell>
        </row>
        <row r="325">
          <cell r="A325" t="str">
            <v>87-77-1735</v>
          </cell>
          <cell r="B325" t="str">
            <v>Пион молочноцветковый (Paeonia lactiflora Red Queen BR 3-5 eye)</v>
          </cell>
          <cell r="C325">
            <v>50</v>
          </cell>
        </row>
        <row r="326">
          <cell r="A326" t="str">
            <v>87-77-1736</v>
          </cell>
          <cell r="B326" t="str">
            <v>Пион молочноцветковый (Paeonia lactiflora Red Sarah Bernhardt (Fiona) BR 2-3 eye)</v>
          </cell>
          <cell r="C326">
            <v>200</v>
          </cell>
        </row>
        <row r="327">
          <cell r="A327" t="str">
            <v>87-77-1737</v>
          </cell>
          <cell r="B327" t="str">
            <v>Пион молочноцветковый (Paeonia lactiflora Red Sarah Bernhardt (Fiona) BR 3-5 eye)</v>
          </cell>
          <cell r="C327">
            <v>0</v>
          </cell>
        </row>
        <row r="328">
          <cell r="A328" t="str">
            <v>87-77-1767</v>
          </cell>
          <cell r="B328" t="str">
            <v>Пион молочноцветковый (Paeonia lactiflora Shirley Temple BR 2-3 eye)</v>
          </cell>
          <cell r="C328">
            <v>100</v>
          </cell>
        </row>
        <row r="329">
          <cell r="A329" t="str">
            <v>87-77-1768</v>
          </cell>
          <cell r="B329" t="str">
            <v>Пион молочноцветковый (Paeonia lactiflora Shirley Temple BR 3-5 eye)</v>
          </cell>
          <cell r="C329">
            <v>200</v>
          </cell>
        </row>
        <row r="330">
          <cell r="A330" t="str">
            <v>87-77-1788</v>
          </cell>
          <cell r="B330" t="str">
            <v>Пион молочноцветковый (Paeonia lactiflora Sweet Sixteen BR 2-3 eye)</v>
          </cell>
          <cell r="C330">
            <v>0</v>
          </cell>
        </row>
        <row r="331">
          <cell r="A331" t="str">
            <v>87-77-1789</v>
          </cell>
          <cell r="B331" t="str">
            <v>Пион молочноцветковый (Paeonia lactiflora Sweet Sixteen BR 3-5 eye)</v>
          </cell>
          <cell r="C331">
            <v>50</v>
          </cell>
        </row>
        <row r="332">
          <cell r="A332" t="str">
            <v>87-77-1830</v>
          </cell>
          <cell r="B332" t="str">
            <v>Пион ито-гибрид (Paeonia Itoh-Hybrids Yellow Crown BR 3-5 eye)</v>
          </cell>
          <cell r="C332">
            <v>0</v>
          </cell>
        </row>
        <row r="333">
          <cell r="A333" t="str">
            <v>87-77-1834</v>
          </cell>
          <cell r="B333" t="str">
            <v>Пион ито-гибрид (Paeonia Itoh-Hybrids All That Jazz BR 3-5 eye)</v>
          </cell>
          <cell r="C333">
            <v>0</v>
          </cell>
        </row>
        <row r="334">
          <cell r="A334" t="str">
            <v>87-77-1848</v>
          </cell>
          <cell r="B334" t="str">
            <v>Пион ито-гибрид (Paeonia Itoh-Hybrids Clouds of Colour BR 3-5 eye)</v>
          </cell>
          <cell r="C334">
            <v>0</v>
          </cell>
        </row>
        <row r="335">
          <cell r="A335" t="str">
            <v>87-77-1858</v>
          </cell>
          <cell r="B335" t="str">
            <v>Пион ито-гибрид (Paeonia Itoh-Hybrids First Arrival BR 3-5 eye)</v>
          </cell>
          <cell r="C335">
            <v>100</v>
          </cell>
        </row>
        <row r="336">
          <cell r="A336" t="str">
            <v>87-77-1859</v>
          </cell>
          <cell r="B336" t="str">
            <v>Пион ито-гибрид (Paeonia Itoh-Hybrids Garden Treasure BR 2-3 eye)</v>
          </cell>
          <cell r="C336">
            <v>240</v>
          </cell>
        </row>
        <row r="337">
          <cell r="A337" t="str">
            <v>87-77-1862</v>
          </cell>
          <cell r="B337" t="str">
            <v>Пион ито-гибрид (Paeonia Itoh-Hybrids Going Bananas BR 3-5 eye)</v>
          </cell>
          <cell r="C337">
            <v>0</v>
          </cell>
        </row>
        <row r="338">
          <cell r="A338" t="str">
            <v>87-77-1871</v>
          </cell>
          <cell r="B338" t="str">
            <v>Пион ито-гибрид (Paeonia Itoh-Hybrids Lollipop BR 2-3 eye)</v>
          </cell>
          <cell r="C338">
            <v>0</v>
          </cell>
        </row>
        <row r="339">
          <cell r="A339" t="str">
            <v>87-77-1904</v>
          </cell>
          <cell r="B339" t="str">
            <v>Пион ито-гибрид (Paeonia Itoh-Hybrids Sonoma Halo BR 2-3 eye)</v>
          </cell>
          <cell r="C339">
            <v>0</v>
          </cell>
        </row>
        <row r="340">
          <cell r="A340" t="str">
            <v>87-77-1908</v>
          </cell>
          <cell r="B340" t="str">
            <v>Пион ито-гибрид (Paeonia Itoh-Hybrids Sonoma Yedo BR 2-3 eye)</v>
          </cell>
          <cell r="C34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dovaypalitr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C8C1-E7B4-4A57-A878-2DBAE69840D4}">
  <dimension ref="B1:BH104"/>
  <sheetViews>
    <sheetView showGridLines="0" topLeftCell="A52" workbookViewId="0"/>
  </sheetViews>
  <sheetFormatPr defaultColWidth="8.6640625" defaultRowHeight="14.4"/>
  <cols>
    <col min="1" max="1" width="1.33203125" style="9" customWidth="1"/>
    <col min="2" max="2" width="5.6640625" style="9" customWidth="1"/>
    <col min="3" max="14" width="8.6640625" style="9"/>
    <col min="15" max="15" width="18.33203125" style="9" customWidth="1"/>
    <col min="16" max="16" width="8.109375" style="9" customWidth="1"/>
    <col min="17" max="16384" width="8.6640625" style="9"/>
  </cols>
  <sheetData>
    <row r="1" spans="2:18" ht="15" thickTop="1"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2:18">
      <c r="B2" s="10"/>
      <c r="P2" s="11"/>
    </row>
    <row r="3" spans="2:18">
      <c r="B3" s="10"/>
      <c r="P3" s="11"/>
    </row>
    <row r="4" spans="2:18">
      <c r="B4" s="10"/>
      <c r="P4" s="11"/>
    </row>
    <row r="5" spans="2:18" ht="18">
      <c r="B5" s="10"/>
      <c r="P5" s="11"/>
      <c r="R5" s="50"/>
    </row>
    <row r="6" spans="2:18" s="14" customFormat="1" ht="16.5" customHeight="1">
      <c r="B6" s="12"/>
      <c r="C6" s="13"/>
      <c r="P6" s="15"/>
    </row>
    <row r="7" spans="2:18" s="16" customFormat="1" ht="12" customHeight="1">
      <c r="B7" s="12"/>
      <c r="C7" s="13"/>
      <c r="P7" s="17"/>
    </row>
    <row r="8" spans="2:18" ht="12" customHeight="1">
      <c r="B8" s="10"/>
      <c r="C8" s="13"/>
      <c r="P8" s="11"/>
    </row>
    <row r="9" spans="2:18" ht="12" customHeight="1">
      <c r="B9" s="18"/>
      <c r="C9" s="13"/>
      <c r="P9" s="11"/>
    </row>
    <row r="10" spans="2:18" ht="12" customHeight="1">
      <c r="B10" s="18"/>
      <c r="C10" s="13"/>
      <c r="P10" s="11"/>
    </row>
    <row r="11" spans="2:18" ht="16.5" customHeight="1">
      <c r="B11" s="10"/>
      <c r="P11" s="11"/>
    </row>
    <row r="12" spans="2:18" ht="20.25" customHeight="1">
      <c r="B12" s="10"/>
      <c r="P12" s="11"/>
    </row>
    <row r="13" spans="2:18" s="21" customFormat="1" ht="17.25" customHeight="1">
      <c r="B13" s="19" t="s">
        <v>103</v>
      </c>
      <c r="C13" s="20" t="s">
        <v>104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P13" s="22"/>
    </row>
    <row r="14" spans="2:18" s="27" customFormat="1" ht="15.6">
      <c r="B14" s="23" t="s">
        <v>162</v>
      </c>
      <c r="C14" s="24"/>
      <c r="D14" s="25"/>
      <c r="E14" s="25"/>
      <c r="F14" s="25"/>
      <c r="G14" s="25"/>
      <c r="H14" s="26" t="s">
        <v>161</v>
      </c>
      <c r="I14" s="24"/>
      <c r="J14" s="25"/>
      <c r="K14" s="25"/>
      <c r="L14" s="25"/>
      <c r="M14" s="25"/>
      <c r="N14" s="25"/>
      <c r="P14" s="28"/>
    </row>
    <row r="15" spans="2:18" s="27" customFormat="1">
      <c r="B15" s="29"/>
      <c r="C15" s="30" t="s">
        <v>105</v>
      </c>
      <c r="D15" s="25"/>
      <c r="E15" s="25"/>
      <c r="F15" s="25"/>
      <c r="G15" s="25"/>
      <c r="H15" s="31" t="s">
        <v>106</v>
      </c>
      <c r="I15" s="32" t="s">
        <v>107</v>
      </c>
      <c r="J15" s="25"/>
      <c r="K15" s="25"/>
      <c r="L15" s="25"/>
      <c r="M15" s="25"/>
      <c r="N15" s="25"/>
      <c r="P15" s="28"/>
    </row>
    <row r="16" spans="2:18" s="27" customFormat="1">
      <c r="B16" s="29"/>
      <c r="C16" s="30" t="s">
        <v>108</v>
      </c>
      <c r="D16" s="25"/>
      <c r="E16" s="25"/>
      <c r="F16" s="25"/>
      <c r="G16" s="25"/>
      <c r="H16" s="31" t="s">
        <v>106</v>
      </c>
      <c r="I16" s="32" t="s">
        <v>109</v>
      </c>
      <c r="J16" s="25"/>
      <c r="K16" s="25"/>
      <c r="L16" s="25"/>
      <c r="M16" s="25"/>
      <c r="N16" s="25"/>
      <c r="P16" s="28"/>
    </row>
    <row r="17" spans="2:22" s="27" customFormat="1">
      <c r="B17" s="29"/>
      <c r="C17" s="30" t="s">
        <v>110</v>
      </c>
      <c r="D17" s="25"/>
      <c r="E17" s="25"/>
      <c r="F17" s="25"/>
      <c r="G17" s="25"/>
      <c r="H17" s="31" t="s">
        <v>106</v>
      </c>
      <c r="I17" s="32" t="s">
        <v>111</v>
      </c>
      <c r="J17" s="25"/>
      <c r="K17" s="25"/>
      <c r="L17" s="25"/>
      <c r="M17" s="25"/>
      <c r="N17" s="25"/>
      <c r="P17" s="28"/>
    </row>
    <row r="18" spans="2:22" s="27" customFormat="1">
      <c r="B18" s="29"/>
      <c r="C18" s="30" t="s">
        <v>112</v>
      </c>
      <c r="D18" s="25"/>
      <c r="E18" s="25"/>
      <c r="F18" s="25"/>
      <c r="G18" s="25"/>
      <c r="H18" s="31" t="s">
        <v>106</v>
      </c>
      <c r="I18" s="32" t="s">
        <v>113</v>
      </c>
      <c r="J18" s="25"/>
      <c r="K18" s="25"/>
      <c r="L18" s="25"/>
      <c r="M18" s="25"/>
      <c r="N18" s="25"/>
      <c r="P18" s="28"/>
      <c r="V18" s="33"/>
    </row>
    <row r="19" spans="2:22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P19" s="11"/>
    </row>
    <row r="20" spans="2:22" ht="15.6">
      <c r="B20" s="19" t="s">
        <v>103</v>
      </c>
      <c r="C20" s="20" t="s">
        <v>114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P20" s="11"/>
    </row>
    <row r="21" spans="2:22" s="27" customFormat="1">
      <c r="B21" s="29"/>
      <c r="C21" s="30" t="s">
        <v>337</v>
      </c>
      <c r="D21" s="25"/>
      <c r="E21" s="25"/>
      <c r="F21" s="25"/>
      <c r="G21" s="25"/>
      <c r="H21" s="31"/>
      <c r="I21" s="32"/>
      <c r="J21" s="25"/>
      <c r="K21" s="25"/>
      <c r="L21" s="25"/>
      <c r="M21" s="25"/>
      <c r="N21" s="25"/>
      <c r="P21" s="28"/>
    </row>
    <row r="22" spans="2:22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P22" s="11"/>
    </row>
    <row r="23" spans="2:22">
      <c r="B23" s="36"/>
      <c r="P23" s="11"/>
    </row>
    <row r="24" spans="2:22">
      <c r="B24" s="36"/>
      <c r="P24" s="11"/>
    </row>
    <row r="25" spans="2:22">
      <c r="B25" s="36"/>
      <c r="P25" s="11"/>
    </row>
    <row r="26" spans="2:22" s="39" customFormat="1" ht="17.399999999999999" customHeight="1">
      <c r="B26" s="37" t="s">
        <v>103</v>
      </c>
      <c r="C26" s="38" t="s">
        <v>115</v>
      </c>
      <c r="P26" s="40"/>
    </row>
    <row r="27" spans="2:22">
      <c r="B27" s="36"/>
      <c r="C27" s="30" t="s">
        <v>116</v>
      </c>
      <c r="P27" s="11"/>
    </row>
    <row r="28" spans="2:22">
      <c r="B28" s="36"/>
      <c r="C28" s="30" t="s">
        <v>117</v>
      </c>
      <c r="P28" s="11"/>
    </row>
    <row r="29" spans="2:22" s="39" customFormat="1" ht="15.6">
      <c r="B29" s="37" t="s">
        <v>103</v>
      </c>
      <c r="C29" s="38" t="s">
        <v>118</v>
      </c>
      <c r="P29" s="40"/>
    </row>
    <row r="30" spans="2:22" s="44" customFormat="1" ht="58.2" customHeight="1">
      <c r="B30" s="41" t="s">
        <v>103</v>
      </c>
      <c r="C30" s="311" t="s">
        <v>119</v>
      </c>
      <c r="D30" s="311"/>
      <c r="E30" s="311"/>
      <c r="F30" s="311"/>
      <c r="G30" s="311"/>
      <c r="H30" s="311"/>
      <c r="I30" s="311"/>
      <c r="J30" s="311"/>
      <c r="K30" s="311"/>
      <c r="L30" s="311"/>
      <c r="M30" s="311"/>
      <c r="N30" s="311"/>
      <c r="O30" s="311"/>
      <c r="P30" s="43"/>
    </row>
    <row r="31" spans="2:22">
      <c r="B31" s="36"/>
      <c r="C31" s="312" t="s">
        <v>120</v>
      </c>
      <c r="D31" s="312"/>
      <c r="E31" s="312"/>
      <c r="F31" s="312"/>
      <c r="G31" s="312"/>
      <c r="H31" s="312"/>
      <c r="I31" s="312"/>
      <c r="J31" s="312"/>
      <c r="K31" s="312"/>
      <c r="L31" s="312"/>
      <c r="M31" s="312"/>
      <c r="N31" s="312"/>
      <c r="O31" s="312"/>
      <c r="P31" s="11"/>
    </row>
    <row r="32" spans="2:22" ht="29.25" customHeight="1">
      <c r="B32" s="36"/>
      <c r="C32" s="313" t="s">
        <v>121</v>
      </c>
      <c r="D32" s="314"/>
      <c r="E32" s="314"/>
      <c r="F32" s="314"/>
      <c r="G32" s="314"/>
      <c r="H32" s="314"/>
      <c r="I32" s="314"/>
      <c r="J32" s="314"/>
      <c r="K32" s="314"/>
      <c r="L32" s="314"/>
      <c r="M32" s="314"/>
      <c r="N32" s="314"/>
      <c r="O32" s="314"/>
      <c r="P32" s="11"/>
    </row>
    <row r="33" spans="2:16" ht="30" customHeight="1">
      <c r="B33" s="36"/>
      <c r="C33" s="313" t="s">
        <v>122</v>
      </c>
      <c r="D33" s="314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4"/>
      <c r="P33" s="11"/>
    </row>
    <row r="34" spans="2:16" s="39" customFormat="1" ht="36" customHeight="1">
      <c r="B34" s="41" t="s">
        <v>103</v>
      </c>
      <c r="C34" s="311" t="s">
        <v>123</v>
      </c>
      <c r="D34" s="311"/>
      <c r="E34" s="311"/>
      <c r="F34" s="311"/>
      <c r="G34" s="311"/>
      <c r="H34" s="311"/>
      <c r="I34" s="311"/>
      <c r="J34" s="311"/>
      <c r="K34" s="311"/>
      <c r="L34" s="311"/>
      <c r="M34" s="311"/>
      <c r="N34" s="311"/>
      <c r="O34" s="311"/>
      <c r="P34" s="40"/>
    </row>
    <row r="35" spans="2:16" ht="29.25" customHeight="1">
      <c r="B35" s="36"/>
      <c r="C35" s="312" t="s">
        <v>124</v>
      </c>
      <c r="D35" s="312"/>
      <c r="E35" s="312"/>
      <c r="F35" s="312"/>
      <c r="G35" s="312"/>
      <c r="H35" s="312"/>
      <c r="I35" s="312"/>
      <c r="J35" s="312"/>
      <c r="K35" s="312"/>
      <c r="L35" s="312"/>
      <c r="M35" s="312"/>
      <c r="N35" s="312"/>
      <c r="O35" s="312"/>
      <c r="P35" s="11"/>
    </row>
    <row r="36" spans="2:16" ht="29.25" customHeight="1">
      <c r="B36" s="36"/>
      <c r="C36" s="312" t="s">
        <v>125</v>
      </c>
      <c r="D36" s="312"/>
      <c r="E36" s="312"/>
      <c r="F36" s="312"/>
      <c r="G36" s="312"/>
      <c r="H36" s="312"/>
      <c r="I36" s="312"/>
      <c r="J36" s="312"/>
      <c r="K36" s="312"/>
      <c r="L36" s="312"/>
      <c r="M36" s="312"/>
      <c r="N36" s="312"/>
      <c r="O36" s="312"/>
      <c r="P36" s="11"/>
    </row>
    <row r="37" spans="2:16" s="39" customFormat="1" ht="38.4" customHeight="1">
      <c r="B37" s="41" t="s">
        <v>103</v>
      </c>
      <c r="C37" s="311" t="s">
        <v>349</v>
      </c>
      <c r="D37" s="311"/>
      <c r="E37" s="311"/>
      <c r="F37" s="311"/>
      <c r="G37" s="311"/>
      <c r="H37" s="311"/>
      <c r="I37" s="311"/>
      <c r="J37" s="311"/>
      <c r="K37" s="311"/>
      <c r="L37" s="311"/>
      <c r="M37" s="311"/>
      <c r="N37" s="311"/>
      <c r="O37" s="311"/>
      <c r="P37" s="40"/>
    </row>
    <row r="38" spans="2:16">
      <c r="B38" s="36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11"/>
    </row>
    <row r="39" spans="2:16">
      <c r="B39" s="36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11"/>
    </row>
    <row r="40" spans="2:16">
      <c r="B40" s="36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11"/>
    </row>
    <row r="41" spans="2:16" ht="28.5" customHeight="1">
      <c r="B41" s="41" t="s">
        <v>103</v>
      </c>
      <c r="C41" s="311" t="s">
        <v>126</v>
      </c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11"/>
    </row>
    <row r="42" spans="2:16" s="44" customFormat="1" ht="15">
      <c r="B42" s="41" t="s">
        <v>103</v>
      </c>
      <c r="C42" s="311" t="s">
        <v>127</v>
      </c>
      <c r="D42" s="311"/>
      <c r="E42" s="311"/>
      <c r="F42" s="311"/>
      <c r="G42" s="311"/>
      <c r="H42" s="311"/>
      <c r="I42" s="311"/>
      <c r="J42" s="311"/>
      <c r="K42" s="311"/>
      <c r="L42" s="311"/>
      <c r="M42" s="311"/>
      <c r="N42" s="311"/>
      <c r="O42" s="311"/>
      <c r="P42" s="43"/>
    </row>
    <row r="43" spans="2:16" ht="55.2" customHeight="1">
      <c r="B43" s="36"/>
      <c r="C43" s="312" t="s">
        <v>128</v>
      </c>
      <c r="D43" s="312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11"/>
    </row>
    <row r="44" spans="2:16" s="44" customFormat="1" ht="15">
      <c r="B44" s="41" t="s">
        <v>103</v>
      </c>
      <c r="C44" s="311" t="s">
        <v>129</v>
      </c>
      <c r="D44" s="311"/>
      <c r="E44" s="311"/>
      <c r="F44" s="311"/>
      <c r="G44" s="311"/>
      <c r="H44" s="311"/>
      <c r="I44" s="311"/>
      <c r="J44" s="311"/>
      <c r="K44" s="311"/>
      <c r="L44" s="311"/>
      <c r="M44" s="311"/>
      <c r="N44" s="311"/>
      <c r="O44" s="311"/>
      <c r="P44" s="43"/>
    </row>
    <row r="45" spans="2:16" ht="29.25" customHeight="1">
      <c r="B45" s="36"/>
      <c r="C45" s="312" t="s">
        <v>130</v>
      </c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11"/>
    </row>
    <row r="46" spans="2:16" s="44" customFormat="1" ht="30" customHeight="1">
      <c r="B46" s="41" t="s">
        <v>103</v>
      </c>
      <c r="C46" s="311" t="s">
        <v>131</v>
      </c>
      <c r="D46" s="311"/>
      <c r="E46" s="311"/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43"/>
    </row>
    <row r="47" spans="2:16" ht="30.75" customHeight="1">
      <c r="B47" s="36"/>
      <c r="C47" s="312" t="s">
        <v>132</v>
      </c>
      <c r="D47" s="312"/>
      <c r="E47" s="312"/>
      <c r="F47" s="312"/>
      <c r="G47" s="312"/>
      <c r="H47" s="312"/>
      <c r="I47" s="312"/>
      <c r="J47" s="312"/>
      <c r="K47" s="312"/>
      <c r="L47" s="312"/>
      <c r="M47" s="312"/>
      <c r="N47" s="312"/>
      <c r="O47" s="312"/>
      <c r="P47" s="11"/>
    </row>
    <row r="48" spans="2:16" ht="41.7" customHeight="1">
      <c r="B48" s="36"/>
      <c r="C48" s="312" t="s">
        <v>133</v>
      </c>
      <c r="D48" s="312"/>
      <c r="E48" s="312"/>
      <c r="F48" s="312"/>
      <c r="G48" s="312"/>
      <c r="H48" s="312"/>
      <c r="I48" s="312"/>
      <c r="J48" s="312"/>
      <c r="K48" s="312"/>
      <c r="L48" s="312"/>
      <c r="M48" s="312"/>
      <c r="N48" s="312"/>
      <c r="O48" s="312"/>
      <c r="P48" s="11"/>
    </row>
    <row r="49" spans="2:16" ht="42" customHeight="1">
      <c r="B49" s="36"/>
      <c r="C49" s="312" t="s">
        <v>134</v>
      </c>
      <c r="D49" s="312"/>
      <c r="E49" s="312"/>
      <c r="F49" s="312"/>
      <c r="G49" s="312"/>
      <c r="H49" s="312"/>
      <c r="I49" s="312"/>
      <c r="J49" s="312"/>
      <c r="K49" s="312"/>
      <c r="L49" s="312"/>
      <c r="M49" s="312"/>
      <c r="N49" s="312"/>
      <c r="O49" s="312"/>
      <c r="P49" s="11"/>
    </row>
    <row r="50" spans="2:16" ht="42" customHeight="1">
      <c r="B50" s="41" t="s">
        <v>103</v>
      </c>
      <c r="C50" s="311" t="s">
        <v>135</v>
      </c>
      <c r="D50" s="311"/>
      <c r="E50" s="311"/>
      <c r="F50" s="311"/>
      <c r="G50" s="311"/>
      <c r="H50" s="311"/>
      <c r="I50" s="311"/>
      <c r="J50" s="311"/>
      <c r="K50" s="311"/>
      <c r="L50" s="311"/>
      <c r="M50" s="311"/>
      <c r="N50" s="311"/>
      <c r="O50" s="311"/>
      <c r="P50" s="11"/>
    </row>
    <row r="51" spans="2:16" ht="47.55" customHeight="1"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11"/>
    </row>
    <row r="52" spans="2:16" ht="18.45" customHeight="1">
      <c r="B52" s="41" t="s">
        <v>103</v>
      </c>
      <c r="C52" s="315" t="s">
        <v>160</v>
      </c>
      <c r="D52" s="315"/>
      <c r="E52" s="315"/>
      <c r="F52" s="315"/>
      <c r="G52" s="315"/>
      <c r="H52" s="315"/>
      <c r="I52" s="315"/>
      <c r="J52" s="315"/>
      <c r="K52" s="315"/>
      <c r="L52" s="315"/>
      <c r="M52" s="315"/>
      <c r="N52" s="315"/>
      <c r="O52" s="315"/>
      <c r="P52" s="11"/>
    </row>
    <row r="53" spans="2:16" ht="30.75" customHeight="1">
      <c r="B53" s="41" t="s">
        <v>103</v>
      </c>
      <c r="C53" s="316" t="s">
        <v>159</v>
      </c>
      <c r="D53" s="316"/>
      <c r="E53" s="316"/>
      <c r="F53" s="316"/>
      <c r="G53" s="316"/>
      <c r="H53" s="316"/>
      <c r="I53" s="316"/>
      <c r="J53" s="316"/>
      <c r="K53" s="316"/>
      <c r="L53" s="316"/>
      <c r="M53" s="316"/>
      <c r="N53" s="316"/>
      <c r="O53" s="316"/>
      <c r="P53" s="11"/>
    </row>
    <row r="54" spans="2:16">
      <c r="B54" s="36"/>
      <c r="P54" s="11"/>
    </row>
    <row r="55" spans="2:16">
      <c r="B55" s="36"/>
      <c r="P55" s="11"/>
    </row>
    <row r="56" spans="2:16">
      <c r="B56" s="36"/>
      <c r="P56" s="11"/>
    </row>
    <row r="57" spans="2:16" ht="17.25" customHeight="1">
      <c r="B57" s="41" t="s">
        <v>103</v>
      </c>
      <c r="C57" s="311" t="s">
        <v>136</v>
      </c>
      <c r="D57" s="311"/>
      <c r="E57" s="311"/>
      <c r="F57" s="311"/>
      <c r="G57" s="311"/>
      <c r="H57" s="311"/>
      <c r="I57" s="311"/>
      <c r="J57" s="311"/>
      <c r="K57" s="311"/>
      <c r="L57" s="311"/>
      <c r="M57" s="311"/>
      <c r="N57" s="311"/>
      <c r="O57" s="311"/>
      <c r="P57" s="11"/>
    </row>
    <row r="58" spans="2:16">
      <c r="B58" s="36"/>
      <c r="C58" s="312" t="s">
        <v>137</v>
      </c>
      <c r="D58" s="312"/>
      <c r="E58" s="312"/>
      <c r="F58" s="312"/>
      <c r="G58" s="312"/>
      <c r="H58" s="312"/>
      <c r="I58" s="312"/>
      <c r="J58" s="312"/>
      <c r="K58" s="312"/>
      <c r="L58" s="312"/>
      <c r="M58" s="312"/>
      <c r="N58" s="312"/>
      <c r="O58" s="312"/>
      <c r="P58" s="11"/>
    </row>
    <row r="59" spans="2:16">
      <c r="B59" s="36"/>
      <c r="C59" s="312" t="s">
        <v>138</v>
      </c>
      <c r="D59" s="312"/>
      <c r="E59" s="312"/>
      <c r="F59" s="312"/>
      <c r="G59" s="312"/>
      <c r="H59" s="312"/>
      <c r="I59" s="312"/>
      <c r="J59" s="312"/>
      <c r="K59" s="312"/>
      <c r="L59" s="312"/>
      <c r="M59" s="312"/>
      <c r="N59" s="312"/>
      <c r="O59" s="312"/>
      <c r="P59" s="11"/>
    </row>
    <row r="60" spans="2:16" ht="43.95" customHeight="1">
      <c r="B60" s="41" t="s">
        <v>103</v>
      </c>
      <c r="C60" s="311" t="s">
        <v>139</v>
      </c>
      <c r="D60" s="311"/>
      <c r="E60" s="311"/>
      <c r="F60" s="311"/>
      <c r="G60" s="311"/>
      <c r="H60" s="311"/>
      <c r="I60" s="311"/>
      <c r="J60" s="311"/>
      <c r="K60" s="311"/>
      <c r="L60" s="311"/>
      <c r="M60" s="311"/>
      <c r="N60" s="311"/>
      <c r="O60" s="311"/>
      <c r="P60" s="11"/>
    </row>
    <row r="61" spans="2:16" ht="31.5" customHeight="1">
      <c r="B61" s="41"/>
      <c r="C61" s="312" t="s">
        <v>140</v>
      </c>
      <c r="D61" s="312"/>
      <c r="E61" s="312"/>
      <c r="F61" s="312"/>
      <c r="G61" s="312"/>
      <c r="H61" s="312"/>
      <c r="I61" s="312"/>
      <c r="J61" s="312"/>
      <c r="K61" s="312"/>
      <c r="L61" s="312"/>
      <c r="M61" s="312"/>
      <c r="N61" s="312"/>
      <c r="O61" s="312"/>
      <c r="P61" s="11"/>
    </row>
    <row r="62" spans="2:16" ht="29.25" customHeight="1">
      <c r="B62" s="41"/>
      <c r="C62" s="312" t="s">
        <v>141</v>
      </c>
      <c r="D62" s="312"/>
      <c r="E62" s="312"/>
      <c r="F62" s="312"/>
      <c r="G62" s="312"/>
      <c r="H62" s="312"/>
      <c r="I62" s="312"/>
      <c r="J62" s="312"/>
      <c r="K62" s="312"/>
      <c r="L62" s="312"/>
      <c r="M62" s="312"/>
      <c r="N62" s="312"/>
      <c r="O62" s="312"/>
      <c r="P62" s="11"/>
    </row>
    <row r="63" spans="2:16">
      <c r="B63" s="36"/>
      <c r="C63" s="312" t="s">
        <v>142</v>
      </c>
      <c r="D63" s="312"/>
      <c r="E63" s="312"/>
      <c r="F63" s="312"/>
      <c r="G63" s="312"/>
      <c r="H63" s="312"/>
      <c r="I63" s="312"/>
      <c r="J63" s="312"/>
      <c r="K63" s="312"/>
      <c r="L63" s="312"/>
      <c r="M63" s="312"/>
      <c r="N63" s="312"/>
      <c r="O63" s="312"/>
      <c r="P63" s="11"/>
    </row>
    <row r="64" spans="2:16">
      <c r="B64" s="36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11"/>
    </row>
    <row r="65" spans="2:60">
      <c r="B65" s="36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11"/>
    </row>
    <row r="66" spans="2:60">
      <c r="B66" s="36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11"/>
    </row>
    <row r="67" spans="2:60">
      <c r="B67" s="36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11"/>
    </row>
    <row r="68" spans="2:60" ht="45" customHeight="1">
      <c r="B68" s="41" t="s">
        <v>103</v>
      </c>
      <c r="C68" s="311" t="s">
        <v>143</v>
      </c>
      <c r="D68" s="311"/>
      <c r="E68" s="311"/>
      <c r="F68" s="311"/>
      <c r="G68" s="311"/>
      <c r="H68" s="311"/>
      <c r="I68" s="311"/>
      <c r="J68" s="311"/>
      <c r="K68" s="311"/>
      <c r="L68" s="311"/>
      <c r="M68" s="311"/>
      <c r="N68" s="311"/>
      <c r="O68" s="311"/>
      <c r="P68" s="11"/>
    </row>
    <row r="69" spans="2:60" ht="29.25" customHeight="1">
      <c r="B69" s="41"/>
      <c r="C69" s="312" t="s">
        <v>144</v>
      </c>
      <c r="D69" s="312"/>
      <c r="E69" s="312"/>
      <c r="F69" s="312"/>
      <c r="G69" s="312"/>
      <c r="H69" s="312"/>
      <c r="I69" s="312"/>
      <c r="J69" s="312"/>
      <c r="K69" s="312"/>
      <c r="L69" s="312"/>
      <c r="M69" s="312"/>
      <c r="N69" s="312"/>
      <c r="O69" s="312"/>
      <c r="P69" s="11"/>
    </row>
    <row r="70" spans="2:60" ht="15">
      <c r="B70" s="41" t="s">
        <v>103</v>
      </c>
      <c r="C70" s="311" t="s">
        <v>145</v>
      </c>
      <c r="D70" s="311"/>
      <c r="E70" s="311"/>
      <c r="F70" s="311"/>
      <c r="G70" s="311"/>
      <c r="H70" s="311"/>
      <c r="I70" s="311"/>
      <c r="J70" s="311"/>
      <c r="K70" s="311"/>
      <c r="L70" s="311"/>
      <c r="M70" s="311"/>
      <c r="N70" s="311"/>
      <c r="O70" s="311"/>
      <c r="P70" s="11"/>
    </row>
    <row r="71" spans="2:60" ht="15">
      <c r="B71" s="41"/>
      <c r="C71" s="312" t="s">
        <v>146</v>
      </c>
      <c r="D71" s="312"/>
      <c r="E71" s="312"/>
      <c r="F71" s="312"/>
      <c r="G71" s="312"/>
      <c r="H71" s="312"/>
      <c r="I71" s="312"/>
      <c r="J71" s="312"/>
      <c r="K71" s="312"/>
      <c r="L71" s="312"/>
      <c r="M71" s="312"/>
      <c r="N71" s="312"/>
      <c r="O71" s="312"/>
      <c r="P71" s="11"/>
    </row>
    <row r="72" spans="2:60" ht="59.25" customHeight="1">
      <c r="B72" s="41"/>
      <c r="C72" s="312" t="s">
        <v>147</v>
      </c>
      <c r="D72" s="312"/>
      <c r="E72" s="312"/>
      <c r="F72" s="312"/>
      <c r="G72" s="312"/>
      <c r="H72" s="312"/>
      <c r="I72" s="312"/>
      <c r="J72" s="312"/>
      <c r="K72" s="312"/>
      <c r="L72" s="312"/>
      <c r="M72" s="312"/>
      <c r="N72" s="312"/>
      <c r="O72" s="312"/>
      <c r="P72" s="11"/>
      <c r="S72" s="318"/>
      <c r="T72" s="318"/>
      <c r="U72" s="318"/>
      <c r="V72" s="318"/>
      <c r="W72" s="318"/>
      <c r="X72" s="318"/>
      <c r="Y72" s="318"/>
      <c r="Z72" s="318"/>
      <c r="AA72" s="318"/>
      <c r="AB72" s="318"/>
      <c r="AC72" s="318"/>
      <c r="AD72" s="318"/>
      <c r="AE72" s="318"/>
      <c r="AF72" s="318"/>
      <c r="AG72" s="318"/>
      <c r="AH72" s="318"/>
      <c r="AI72" s="318"/>
      <c r="AJ72" s="318"/>
      <c r="AK72" s="318"/>
      <c r="AL72" s="318"/>
      <c r="AM72" s="318"/>
      <c r="AN72" s="318"/>
      <c r="AO72" s="318"/>
      <c r="AP72" s="318"/>
      <c r="AQ72" s="318"/>
      <c r="AR72" s="318"/>
      <c r="AS72" s="318"/>
      <c r="AT72" s="318"/>
      <c r="AU72" s="318"/>
      <c r="AV72" s="318"/>
      <c r="AW72" s="318"/>
      <c r="AX72" s="318"/>
      <c r="AY72" s="318"/>
      <c r="AZ72" s="318"/>
      <c r="BA72" s="318"/>
      <c r="BB72" s="318"/>
      <c r="BC72" s="318"/>
      <c r="BD72" s="318"/>
      <c r="BE72" s="318"/>
      <c r="BF72" s="318"/>
      <c r="BG72" s="318"/>
      <c r="BH72" s="318"/>
    </row>
    <row r="73" spans="2:60">
      <c r="B73" s="36"/>
      <c r="C73" s="312" t="s">
        <v>148</v>
      </c>
      <c r="D73" s="312"/>
      <c r="E73" s="312"/>
      <c r="F73" s="312"/>
      <c r="G73" s="312"/>
      <c r="H73" s="312"/>
      <c r="I73" s="312"/>
      <c r="J73" s="312"/>
      <c r="K73" s="312"/>
      <c r="L73" s="312"/>
      <c r="M73" s="312"/>
      <c r="N73" s="312"/>
      <c r="O73" s="312"/>
      <c r="P73" s="11"/>
      <c r="S73" s="318"/>
      <c r="T73" s="318"/>
      <c r="U73" s="318"/>
      <c r="V73" s="318"/>
      <c r="W73" s="318"/>
      <c r="X73" s="318"/>
      <c r="Y73" s="318"/>
      <c r="Z73" s="318"/>
      <c r="AA73" s="318"/>
      <c r="AB73" s="318"/>
      <c r="AC73" s="318"/>
      <c r="AD73" s="318"/>
      <c r="AE73" s="318"/>
      <c r="AF73" s="318"/>
      <c r="AG73" s="318"/>
      <c r="AH73" s="318"/>
      <c r="AI73" s="318"/>
      <c r="AJ73" s="318"/>
      <c r="AK73" s="318"/>
      <c r="AL73" s="318"/>
      <c r="AM73" s="318"/>
      <c r="AN73" s="318"/>
      <c r="AO73" s="318"/>
      <c r="AP73" s="318"/>
      <c r="AQ73" s="318"/>
      <c r="AR73" s="318"/>
      <c r="AS73" s="318"/>
      <c r="AT73" s="318"/>
      <c r="AU73" s="318"/>
      <c r="AV73" s="318"/>
      <c r="AW73" s="318"/>
      <c r="AX73" s="318"/>
      <c r="AY73" s="318"/>
      <c r="AZ73" s="318"/>
      <c r="BA73" s="318"/>
      <c r="BB73" s="318"/>
      <c r="BC73" s="318"/>
      <c r="BD73" s="318"/>
      <c r="BE73" s="318"/>
      <c r="BF73" s="318"/>
      <c r="BG73" s="318"/>
      <c r="BH73" s="318"/>
    </row>
    <row r="74" spans="2:60">
      <c r="B74" s="36"/>
      <c r="C74" s="317" t="s">
        <v>149</v>
      </c>
      <c r="D74" s="317"/>
      <c r="E74" s="317"/>
      <c r="F74" s="317"/>
      <c r="G74" s="317"/>
      <c r="H74" s="317"/>
      <c r="I74" s="317"/>
      <c r="J74" s="317"/>
      <c r="K74" s="317"/>
      <c r="L74" s="317"/>
      <c r="M74" s="317"/>
      <c r="N74" s="317"/>
      <c r="O74" s="317"/>
      <c r="P74" s="11"/>
      <c r="S74" s="318"/>
      <c r="T74" s="318"/>
      <c r="U74" s="318"/>
      <c r="V74" s="318"/>
      <c r="W74" s="318"/>
      <c r="X74" s="318"/>
      <c r="Y74" s="318"/>
      <c r="Z74" s="318"/>
      <c r="AA74" s="318"/>
      <c r="AB74" s="318"/>
      <c r="AC74" s="318"/>
      <c r="AD74" s="318"/>
      <c r="AE74" s="318"/>
      <c r="AF74" s="318"/>
      <c r="AG74" s="318"/>
      <c r="AH74" s="318"/>
      <c r="AI74" s="318"/>
      <c r="AJ74" s="318"/>
      <c r="AK74" s="318"/>
      <c r="AL74" s="318"/>
      <c r="AM74" s="318"/>
      <c r="AN74" s="318"/>
      <c r="AO74" s="318"/>
      <c r="AP74" s="318"/>
      <c r="AQ74" s="318"/>
      <c r="AR74" s="318"/>
      <c r="AS74" s="318"/>
      <c r="AT74" s="318"/>
      <c r="AU74" s="318"/>
      <c r="AV74" s="318"/>
      <c r="AW74" s="318"/>
      <c r="AX74" s="318"/>
      <c r="AY74" s="318"/>
      <c r="AZ74" s="318"/>
      <c r="BA74" s="318"/>
      <c r="BB74" s="318"/>
      <c r="BC74" s="318"/>
      <c r="BD74" s="318"/>
      <c r="BE74" s="318"/>
      <c r="BF74" s="318"/>
      <c r="BG74" s="318"/>
      <c r="BH74" s="318"/>
    </row>
    <row r="75" spans="2:60">
      <c r="B75" s="36"/>
      <c r="C75" s="317" t="s">
        <v>150</v>
      </c>
      <c r="D75" s="317"/>
      <c r="E75" s="317"/>
      <c r="F75" s="317"/>
      <c r="G75" s="317"/>
      <c r="H75" s="317"/>
      <c r="I75" s="317"/>
      <c r="J75" s="317"/>
      <c r="K75" s="317"/>
      <c r="L75" s="317"/>
      <c r="M75" s="317"/>
      <c r="N75" s="317"/>
      <c r="O75" s="317"/>
      <c r="P75" s="11"/>
      <c r="S75" s="318" t="s">
        <v>151</v>
      </c>
      <c r="T75" s="318"/>
      <c r="U75" s="318"/>
      <c r="V75" s="318"/>
      <c r="W75" s="318"/>
      <c r="X75" s="318"/>
      <c r="Y75" s="318"/>
      <c r="Z75" s="318"/>
      <c r="AA75" s="318"/>
      <c r="AB75" s="318"/>
      <c r="AC75" s="318"/>
      <c r="AD75" s="318"/>
      <c r="AE75" s="318"/>
      <c r="AF75" s="318"/>
      <c r="AG75" s="318"/>
      <c r="AH75" s="318"/>
      <c r="AI75" s="318"/>
      <c r="AJ75" s="318"/>
      <c r="AK75" s="318"/>
      <c r="AL75" s="318"/>
      <c r="AM75" s="318"/>
      <c r="AN75" s="318"/>
      <c r="AO75" s="318"/>
      <c r="AP75" s="318"/>
      <c r="AQ75" s="318"/>
      <c r="AR75" s="318"/>
      <c r="AS75" s="318"/>
      <c r="AT75" s="318"/>
      <c r="AU75" s="318"/>
      <c r="AV75" s="318"/>
      <c r="AW75" s="318"/>
      <c r="AX75" s="318"/>
      <c r="AY75" s="318"/>
      <c r="AZ75" s="318"/>
      <c r="BA75" s="318"/>
      <c r="BB75" s="318"/>
      <c r="BC75" s="318"/>
      <c r="BD75" s="318"/>
      <c r="BE75" s="318"/>
      <c r="BF75" s="318"/>
      <c r="BG75" s="318"/>
      <c r="BH75" s="318"/>
    </row>
    <row r="76" spans="2:60">
      <c r="B76" s="36"/>
      <c r="C76" s="313" t="s">
        <v>152</v>
      </c>
      <c r="D76" s="314"/>
      <c r="E76" s="314"/>
      <c r="F76" s="314"/>
      <c r="G76" s="314"/>
      <c r="H76" s="314"/>
      <c r="I76" s="314"/>
      <c r="J76" s="314"/>
      <c r="K76" s="314"/>
      <c r="L76" s="314"/>
      <c r="M76" s="314"/>
      <c r="N76" s="314"/>
      <c r="O76" s="314"/>
      <c r="P76" s="11"/>
      <c r="S76" s="318"/>
      <c r="T76" s="318"/>
      <c r="U76" s="318"/>
      <c r="V76" s="318"/>
      <c r="W76" s="318"/>
      <c r="X76" s="318"/>
      <c r="Y76" s="318"/>
      <c r="Z76" s="318"/>
      <c r="AA76" s="318"/>
      <c r="AB76" s="318"/>
      <c r="AC76" s="318"/>
      <c r="AD76" s="318"/>
      <c r="AE76" s="318"/>
      <c r="AF76" s="318"/>
      <c r="AG76" s="318"/>
      <c r="AH76" s="318"/>
      <c r="AI76" s="318"/>
      <c r="AJ76" s="318"/>
      <c r="AK76" s="318"/>
      <c r="AL76" s="318"/>
      <c r="AM76" s="318"/>
      <c r="AN76" s="318"/>
      <c r="AO76" s="318"/>
      <c r="AP76" s="318"/>
      <c r="AQ76" s="318"/>
      <c r="AR76" s="318"/>
      <c r="AS76" s="318"/>
      <c r="AT76" s="318"/>
      <c r="AU76" s="318"/>
      <c r="AV76" s="318"/>
      <c r="AW76" s="318"/>
      <c r="AX76" s="318"/>
      <c r="AY76" s="318"/>
      <c r="AZ76" s="318"/>
      <c r="BA76" s="318"/>
      <c r="BB76" s="318"/>
      <c r="BC76" s="318"/>
      <c r="BD76" s="318"/>
      <c r="BE76" s="318"/>
      <c r="BF76" s="318"/>
      <c r="BG76" s="318"/>
      <c r="BH76" s="318"/>
    </row>
    <row r="77" spans="2:60" ht="30.75" customHeight="1">
      <c r="B77" s="36"/>
      <c r="C77" s="312" t="s">
        <v>153</v>
      </c>
      <c r="D77" s="312"/>
      <c r="E77" s="312"/>
      <c r="F77" s="312"/>
      <c r="G77" s="312"/>
      <c r="H77" s="312"/>
      <c r="I77" s="312"/>
      <c r="J77" s="312"/>
      <c r="K77" s="312"/>
      <c r="L77" s="312"/>
      <c r="M77" s="312"/>
      <c r="N77" s="312"/>
      <c r="O77" s="312"/>
      <c r="P77" s="11"/>
      <c r="S77" s="318"/>
      <c r="T77" s="318"/>
      <c r="U77" s="318"/>
      <c r="V77" s="318"/>
      <c r="W77" s="318"/>
      <c r="X77" s="318"/>
      <c r="Y77" s="318"/>
      <c r="Z77" s="318"/>
      <c r="AA77" s="318"/>
      <c r="AB77" s="318"/>
      <c r="AC77" s="318"/>
      <c r="AD77" s="318"/>
      <c r="AE77" s="318"/>
      <c r="AF77" s="318"/>
      <c r="AG77" s="318"/>
      <c r="AH77" s="318"/>
      <c r="AI77" s="318"/>
      <c r="AJ77" s="318"/>
      <c r="AK77" s="318"/>
      <c r="AL77" s="318"/>
      <c r="AM77" s="318"/>
      <c r="AN77" s="318"/>
      <c r="AO77" s="318"/>
      <c r="AP77" s="318"/>
      <c r="AQ77" s="318"/>
      <c r="AR77" s="318"/>
      <c r="AS77" s="318"/>
      <c r="AT77" s="318"/>
      <c r="AU77" s="318"/>
      <c r="AV77" s="318"/>
      <c r="AW77" s="318"/>
      <c r="AX77" s="318"/>
      <c r="AY77" s="318"/>
      <c r="AZ77" s="318"/>
      <c r="BA77" s="318"/>
      <c r="BB77" s="318"/>
      <c r="BC77" s="318"/>
      <c r="BD77" s="318"/>
      <c r="BE77" s="318"/>
      <c r="BF77" s="318"/>
      <c r="BG77" s="318"/>
      <c r="BH77" s="318"/>
    </row>
    <row r="78" spans="2:60">
      <c r="B78" s="36"/>
      <c r="C78" s="312" t="s">
        <v>154</v>
      </c>
      <c r="D78" s="312"/>
      <c r="E78" s="312"/>
      <c r="F78" s="312"/>
      <c r="G78" s="312"/>
      <c r="H78" s="312"/>
      <c r="I78" s="312"/>
      <c r="J78" s="312"/>
      <c r="K78" s="312"/>
      <c r="L78" s="312"/>
      <c r="M78" s="312"/>
      <c r="N78" s="312"/>
      <c r="O78" s="312"/>
      <c r="P78" s="11"/>
      <c r="S78" s="318"/>
      <c r="T78" s="318"/>
      <c r="U78" s="318"/>
      <c r="V78" s="318"/>
      <c r="W78" s="318"/>
      <c r="X78" s="318"/>
      <c r="Y78" s="318"/>
      <c r="Z78" s="318"/>
      <c r="AA78" s="318"/>
      <c r="AB78" s="318"/>
      <c r="AC78" s="318"/>
      <c r="AD78" s="318"/>
      <c r="AE78" s="318"/>
      <c r="AF78" s="318"/>
      <c r="AG78" s="318"/>
      <c r="AH78" s="318"/>
      <c r="AI78" s="318"/>
      <c r="AJ78" s="318"/>
      <c r="AK78" s="318"/>
      <c r="AL78" s="318"/>
      <c r="AM78" s="318"/>
      <c r="AN78" s="318"/>
      <c r="AO78" s="318"/>
      <c r="AP78" s="318"/>
      <c r="AQ78" s="318"/>
      <c r="AR78" s="318"/>
      <c r="AS78" s="318"/>
      <c r="AT78" s="318"/>
      <c r="AU78" s="318"/>
      <c r="AV78" s="318"/>
      <c r="AW78" s="318"/>
      <c r="AX78" s="318"/>
      <c r="AY78" s="318"/>
      <c r="AZ78" s="318"/>
      <c r="BA78" s="318"/>
      <c r="BB78" s="318"/>
      <c r="BC78" s="318"/>
      <c r="BD78" s="318"/>
      <c r="BE78" s="318"/>
      <c r="BF78" s="318"/>
      <c r="BG78" s="318"/>
      <c r="BH78" s="318"/>
    </row>
    <row r="79" spans="2:60" ht="45" customHeight="1">
      <c r="B79" s="41" t="s">
        <v>103</v>
      </c>
      <c r="C79" s="311" t="s">
        <v>155</v>
      </c>
      <c r="D79" s="311"/>
      <c r="E79" s="311"/>
      <c r="F79" s="311"/>
      <c r="G79" s="311"/>
      <c r="H79" s="311"/>
      <c r="I79" s="311"/>
      <c r="J79" s="311"/>
      <c r="K79" s="311"/>
      <c r="L79" s="311"/>
      <c r="M79" s="311"/>
      <c r="N79" s="311"/>
      <c r="O79" s="311"/>
      <c r="P79" s="11"/>
    </row>
    <row r="80" spans="2:60" ht="30" customHeight="1">
      <c r="B80" s="36"/>
      <c r="C80" s="312" t="s">
        <v>156</v>
      </c>
      <c r="D80" s="312"/>
      <c r="E80" s="312"/>
      <c r="F80" s="312"/>
      <c r="G80" s="312"/>
      <c r="H80" s="312"/>
      <c r="I80" s="312"/>
      <c r="J80" s="312"/>
      <c r="K80" s="312"/>
      <c r="L80" s="312"/>
      <c r="M80" s="312"/>
      <c r="N80" s="312"/>
      <c r="O80" s="312"/>
      <c r="P80" s="11"/>
      <c r="S80" s="318"/>
      <c r="T80" s="318"/>
      <c r="U80" s="318"/>
      <c r="V80" s="318"/>
      <c r="W80" s="318"/>
      <c r="X80" s="318"/>
      <c r="Y80" s="318"/>
      <c r="Z80" s="318"/>
      <c r="AA80" s="318"/>
      <c r="AB80" s="318"/>
      <c r="AC80" s="318"/>
      <c r="AD80" s="318"/>
      <c r="AE80" s="318"/>
      <c r="AF80" s="318"/>
      <c r="AG80" s="318"/>
      <c r="AH80" s="318"/>
      <c r="AI80" s="318"/>
      <c r="AJ80" s="318"/>
      <c r="AK80" s="318"/>
      <c r="AL80" s="318"/>
      <c r="AM80" s="318"/>
      <c r="AN80" s="318"/>
      <c r="AO80" s="318"/>
      <c r="AP80" s="318"/>
      <c r="AQ80" s="318"/>
      <c r="AR80" s="318"/>
      <c r="AS80" s="318"/>
      <c r="AT80" s="318"/>
      <c r="AU80" s="318"/>
      <c r="AV80" s="318"/>
      <c r="AW80" s="318"/>
      <c r="AX80" s="318"/>
      <c r="AY80" s="318"/>
      <c r="AZ80" s="318"/>
      <c r="BA80" s="318"/>
      <c r="BB80" s="318"/>
      <c r="BC80" s="318"/>
      <c r="BD80" s="318"/>
      <c r="BE80" s="318"/>
      <c r="BF80" s="318"/>
      <c r="BG80" s="318"/>
      <c r="BH80" s="318"/>
    </row>
    <row r="81" spans="2:60" ht="45" customHeight="1">
      <c r="B81" s="36"/>
      <c r="C81" s="312" t="s">
        <v>157</v>
      </c>
      <c r="D81" s="312"/>
      <c r="E81" s="312"/>
      <c r="F81" s="312"/>
      <c r="G81" s="312"/>
      <c r="H81" s="312"/>
      <c r="I81" s="312"/>
      <c r="J81" s="312"/>
      <c r="K81" s="312"/>
      <c r="L81" s="312"/>
      <c r="M81" s="312"/>
      <c r="N81" s="312"/>
      <c r="O81" s="312"/>
      <c r="P81" s="11"/>
      <c r="S81" s="318"/>
      <c r="T81" s="318"/>
      <c r="U81" s="318"/>
      <c r="V81" s="318"/>
      <c r="W81" s="318"/>
      <c r="X81" s="318"/>
      <c r="Y81" s="318"/>
      <c r="Z81" s="318"/>
      <c r="AA81" s="318"/>
      <c r="AB81" s="318"/>
      <c r="AC81" s="318"/>
      <c r="AD81" s="318"/>
      <c r="AE81" s="318"/>
      <c r="AF81" s="318"/>
      <c r="AG81" s="318"/>
      <c r="AH81" s="318"/>
      <c r="AI81" s="318"/>
      <c r="AJ81" s="318"/>
      <c r="AK81" s="318"/>
      <c r="AL81" s="318"/>
      <c r="AM81" s="318"/>
      <c r="AN81" s="318"/>
      <c r="AO81" s="318"/>
      <c r="AP81" s="318"/>
      <c r="AQ81" s="318"/>
      <c r="AR81" s="318"/>
      <c r="AS81" s="318"/>
      <c r="AT81" s="318"/>
      <c r="AU81" s="318"/>
      <c r="AV81" s="318"/>
      <c r="AW81" s="318"/>
      <c r="AX81" s="318"/>
      <c r="AY81" s="318"/>
      <c r="AZ81" s="318"/>
      <c r="BA81" s="318"/>
      <c r="BB81" s="318"/>
      <c r="BC81" s="318"/>
      <c r="BD81" s="318"/>
      <c r="BE81" s="318"/>
      <c r="BF81" s="318"/>
      <c r="BG81" s="318"/>
      <c r="BH81" s="318"/>
    </row>
    <row r="82" spans="2:60">
      <c r="B82" s="36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11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</row>
    <row r="83" spans="2:60">
      <c r="B83" s="36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11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</row>
    <row r="84" spans="2:60">
      <c r="B84" s="36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11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</row>
    <row r="85" spans="2:60">
      <c r="B85" s="36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11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</row>
    <row r="86" spans="2:60" ht="15">
      <c r="B86" s="41" t="s">
        <v>103</v>
      </c>
      <c r="C86" s="311" t="s">
        <v>158</v>
      </c>
      <c r="D86" s="311"/>
      <c r="E86" s="311"/>
      <c r="F86" s="311"/>
      <c r="G86" s="311"/>
      <c r="H86" s="311"/>
      <c r="I86" s="311"/>
      <c r="J86" s="311"/>
      <c r="K86" s="311"/>
      <c r="L86" s="311"/>
      <c r="M86" s="311"/>
      <c r="N86" s="311"/>
      <c r="O86" s="311"/>
      <c r="P86" s="11"/>
    </row>
    <row r="87" spans="2:60">
      <c r="B87" s="10"/>
      <c r="P87" s="11"/>
    </row>
    <row r="88" spans="2:60">
      <c r="B88" s="10"/>
      <c r="P88" s="11"/>
    </row>
    <row r="89" spans="2:60">
      <c r="B89" s="10"/>
      <c r="P89" s="11"/>
    </row>
    <row r="90" spans="2:60">
      <c r="B90" s="10"/>
      <c r="P90" s="11"/>
    </row>
    <row r="91" spans="2:60">
      <c r="B91" s="10"/>
      <c r="P91" s="11"/>
    </row>
    <row r="92" spans="2:60">
      <c r="B92" s="10"/>
      <c r="P92" s="11"/>
    </row>
    <row r="93" spans="2:60">
      <c r="B93" s="10"/>
      <c r="P93" s="11"/>
    </row>
    <row r="94" spans="2:60">
      <c r="B94" s="10"/>
      <c r="P94" s="11"/>
    </row>
    <row r="95" spans="2:60">
      <c r="B95" s="10"/>
      <c r="P95" s="11"/>
    </row>
    <row r="96" spans="2:60">
      <c r="B96" s="10"/>
      <c r="P96" s="11"/>
    </row>
    <row r="97" spans="2:16">
      <c r="B97" s="10"/>
      <c r="P97" s="11"/>
    </row>
    <row r="98" spans="2:16">
      <c r="B98" s="10"/>
      <c r="P98" s="11"/>
    </row>
    <row r="99" spans="2:16">
      <c r="B99" s="10"/>
      <c r="P99" s="11"/>
    </row>
    <row r="100" spans="2:16">
      <c r="B100" s="10"/>
      <c r="P100" s="11"/>
    </row>
    <row r="101" spans="2:16">
      <c r="B101" s="10"/>
      <c r="P101" s="11"/>
    </row>
    <row r="102" spans="2:16">
      <c r="B102" s="10"/>
      <c r="P102" s="11"/>
    </row>
    <row r="103" spans="2:16">
      <c r="B103" s="10"/>
      <c r="P103" s="11"/>
    </row>
    <row r="104" spans="2:16" ht="15" thickBo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C86:O86"/>
    <mergeCell ref="C78:O78"/>
    <mergeCell ref="S78:BH78"/>
    <mergeCell ref="C79:O79"/>
    <mergeCell ref="C80:O80"/>
    <mergeCell ref="S80:BH80"/>
    <mergeCell ref="C81:O81"/>
    <mergeCell ref="S81:BH81"/>
    <mergeCell ref="C75:O75"/>
    <mergeCell ref="S75:BH75"/>
    <mergeCell ref="C76:O76"/>
    <mergeCell ref="S76:BH76"/>
    <mergeCell ref="C77:O77"/>
    <mergeCell ref="S77:BH77"/>
    <mergeCell ref="C74:O74"/>
    <mergeCell ref="S74:BH74"/>
    <mergeCell ref="C61:O61"/>
    <mergeCell ref="C62:O62"/>
    <mergeCell ref="C63:O63"/>
    <mergeCell ref="C68:O68"/>
    <mergeCell ref="C69:O69"/>
    <mergeCell ref="C70:O70"/>
    <mergeCell ref="C71:O71"/>
    <mergeCell ref="C72:O72"/>
    <mergeCell ref="S72:BH72"/>
    <mergeCell ref="C73:O73"/>
    <mergeCell ref="S73:BH73"/>
    <mergeCell ref="C60:O60"/>
    <mergeCell ref="C45:O45"/>
    <mergeCell ref="C46:O46"/>
    <mergeCell ref="C47:O47"/>
    <mergeCell ref="C48:O48"/>
    <mergeCell ref="C49:O49"/>
    <mergeCell ref="C50:O50"/>
    <mergeCell ref="C52:O52"/>
    <mergeCell ref="C53:O53"/>
    <mergeCell ref="C57:O57"/>
    <mergeCell ref="C58:O58"/>
    <mergeCell ref="C59:O59"/>
    <mergeCell ref="C44:O44"/>
    <mergeCell ref="C30:O30"/>
    <mergeCell ref="C31:O31"/>
    <mergeCell ref="C32:O32"/>
    <mergeCell ref="C33:O33"/>
    <mergeCell ref="C34:O34"/>
    <mergeCell ref="C35:O35"/>
    <mergeCell ref="C36:O36"/>
    <mergeCell ref="C37:O37"/>
    <mergeCell ref="C41:O41"/>
    <mergeCell ref="C42:O42"/>
    <mergeCell ref="C43:O43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872D-6E99-4E6E-99A2-4D833D3EFF62}">
  <sheetPr>
    <tabColor theme="9" tint="0.39997558519241921"/>
  </sheetPr>
  <dimension ref="A1:R132"/>
  <sheetViews>
    <sheetView showGridLines="0" topLeftCell="A32" zoomScale="80" zoomScaleNormal="80" workbookViewId="0">
      <selection activeCell="D42" sqref="D42"/>
    </sheetView>
  </sheetViews>
  <sheetFormatPr defaultRowHeight="14.4" outlineLevelRow="1"/>
  <cols>
    <col min="1" max="1" width="4.33203125" style="52" customWidth="1"/>
    <col min="2" max="2" width="30.5546875" style="52" customWidth="1"/>
    <col min="3" max="4" width="17.33203125" style="52" customWidth="1"/>
    <col min="5" max="5" width="18" style="52" customWidth="1"/>
    <col min="6" max="6" width="16" style="156" customWidth="1"/>
    <col min="7" max="7" width="15.44140625" style="52" customWidth="1"/>
    <col min="8" max="8" width="13.5546875" style="52" customWidth="1"/>
    <col min="9" max="9" width="12.6640625" style="52" customWidth="1"/>
    <col min="10" max="10" width="8.109375" style="52" customWidth="1"/>
    <col min="11" max="11" width="16.33203125" style="52" customWidth="1"/>
    <col min="12" max="12" width="11.88671875" style="52" customWidth="1"/>
    <col min="13" max="13" width="11.5546875" style="52" customWidth="1"/>
    <col min="14" max="18" width="14.88671875" style="52" customWidth="1"/>
    <col min="19" max="19" width="12.77734375" style="52" customWidth="1"/>
    <col min="20" max="20" width="15.77734375" style="52" customWidth="1"/>
    <col min="21" max="16384" width="8.88671875" style="52"/>
  </cols>
  <sheetData>
    <row r="1" spans="1:17" ht="15" thickBot="1"/>
    <row r="2" spans="1:17" ht="15.6" customHeight="1">
      <c r="B2" s="230">
        <f>Предзаказ_осень2026!U18</f>
        <v>0</v>
      </c>
      <c r="C2" s="244" t="s">
        <v>404</v>
      </c>
      <c r="D2" s="76"/>
      <c r="E2" s="77"/>
      <c r="F2" s="90"/>
      <c r="G2" s="55"/>
      <c r="H2" s="53"/>
      <c r="I2" s="53"/>
      <c r="J2" s="319" t="s">
        <v>92</v>
      </c>
      <c r="K2" s="320"/>
      <c r="L2" s="320"/>
      <c r="M2" s="320"/>
      <c r="N2" s="320"/>
      <c r="O2" s="320"/>
      <c r="P2" s="320"/>
      <c r="Q2" s="321"/>
    </row>
    <row r="3" spans="1:17" ht="15.6" customHeight="1">
      <c r="B3" s="212">
        <f>Предзаказ_осень2026!U19</f>
        <v>0</v>
      </c>
      <c r="C3" s="229" t="s">
        <v>402</v>
      </c>
      <c r="D3" s="76"/>
      <c r="E3" s="77"/>
      <c r="F3" s="90"/>
      <c r="G3" s="55"/>
      <c r="H3" s="53"/>
      <c r="I3" s="53"/>
      <c r="J3" s="322"/>
      <c r="K3" s="323"/>
      <c r="L3" s="323"/>
      <c r="M3" s="323"/>
      <c r="N3" s="323"/>
      <c r="O3" s="323"/>
      <c r="P3" s="323"/>
      <c r="Q3" s="324"/>
    </row>
    <row r="4" spans="1:17" ht="15.6">
      <c r="B4" s="221" t="s">
        <v>350</v>
      </c>
      <c r="C4" s="75" t="s">
        <v>88</v>
      </c>
      <c r="D4" s="76"/>
      <c r="E4" s="77"/>
      <c r="F4" s="90"/>
      <c r="G4" s="57"/>
      <c r="H4" s="56"/>
      <c r="I4" s="56"/>
      <c r="J4" s="322"/>
      <c r="K4" s="323"/>
      <c r="L4" s="323"/>
      <c r="M4" s="323"/>
      <c r="N4" s="323"/>
      <c r="O4" s="323"/>
      <c r="P4" s="323"/>
      <c r="Q4" s="324"/>
    </row>
    <row r="5" spans="1:17" ht="15.6">
      <c r="B5" s="221" t="s">
        <v>408</v>
      </c>
      <c r="C5" s="75" t="s">
        <v>89</v>
      </c>
      <c r="D5" s="76"/>
      <c r="E5" s="77"/>
      <c r="F5" s="90"/>
      <c r="G5" s="57"/>
      <c r="H5" s="56"/>
      <c r="I5" s="56"/>
      <c r="J5" s="322"/>
      <c r="K5" s="323"/>
      <c r="L5" s="323"/>
      <c r="M5" s="323"/>
      <c r="N5" s="323"/>
      <c r="O5" s="323"/>
      <c r="P5" s="323"/>
      <c r="Q5" s="324"/>
    </row>
    <row r="6" spans="1:17" ht="15.6">
      <c r="B6" s="213">
        <f>IF(B5="в кассу",0%,IF(B5="на р/счет",15%,"выберите способ оплаты!"))</f>
        <v>0.15</v>
      </c>
      <c r="C6" s="154" t="s">
        <v>165</v>
      </c>
      <c r="D6" s="76"/>
      <c r="E6" s="77"/>
      <c r="F6" s="90"/>
      <c r="G6" s="59"/>
      <c r="H6" s="58"/>
      <c r="I6" s="58"/>
      <c r="J6" s="322"/>
      <c r="K6" s="323"/>
      <c r="L6" s="323"/>
      <c r="M6" s="323"/>
      <c r="N6" s="323"/>
      <c r="O6" s="323"/>
      <c r="P6" s="323"/>
      <c r="Q6" s="324"/>
    </row>
    <row r="7" spans="1:17" ht="16.2" thickBot="1">
      <c r="B7" s="54"/>
      <c r="C7" s="54"/>
      <c r="D7" s="54"/>
      <c r="E7" s="54"/>
      <c r="F7" s="90"/>
      <c r="G7" s="54"/>
      <c r="H7" s="54"/>
      <c r="I7" s="54"/>
      <c r="J7" s="325"/>
      <c r="K7" s="326"/>
      <c r="L7" s="326"/>
      <c r="M7" s="326"/>
      <c r="N7" s="326"/>
      <c r="O7" s="326"/>
      <c r="P7" s="326"/>
      <c r="Q7" s="327"/>
    </row>
    <row r="8" spans="1:17" ht="18" thickBot="1">
      <c r="B8" s="60" t="s">
        <v>163</v>
      </c>
      <c r="C8" s="61"/>
      <c r="D8" s="62"/>
      <c r="E8" s="63"/>
      <c r="F8" s="233"/>
      <c r="G8" s="233"/>
      <c r="H8" s="54"/>
      <c r="I8" s="54"/>
      <c r="J8" s="54"/>
    </row>
    <row r="9" spans="1:17" ht="15.6" customHeight="1">
      <c r="B9" s="64">
        <f>SUM(Предзаказ_осень2026!Y288:Y857)</f>
        <v>0</v>
      </c>
      <c r="C9" s="65" t="s">
        <v>90</v>
      </c>
      <c r="D9" s="66"/>
      <c r="E9" s="67"/>
      <c r="F9" s="234"/>
      <c r="G9" s="235"/>
      <c r="H9" s="68"/>
      <c r="I9" s="68"/>
      <c r="J9" s="319" t="s">
        <v>300</v>
      </c>
      <c r="K9" s="320"/>
      <c r="L9" s="320"/>
      <c r="M9" s="320"/>
      <c r="N9" s="320"/>
      <c r="O9" s="320"/>
      <c r="P9" s="320"/>
      <c r="Q9" s="321"/>
    </row>
    <row r="10" spans="1:17" ht="15.6">
      <c r="A10" s="69"/>
      <c r="B10" s="70">
        <f>B3</f>
        <v>0</v>
      </c>
      <c r="C10" s="71" t="s">
        <v>164</v>
      </c>
      <c r="D10" s="72"/>
      <c r="E10" s="73"/>
      <c r="F10" s="236"/>
      <c r="G10" s="237">
        <f>B3</f>
        <v>0</v>
      </c>
      <c r="H10" s="74"/>
      <c r="I10" s="74"/>
      <c r="J10" s="322"/>
      <c r="K10" s="323"/>
      <c r="L10" s="323"/>
      <c r="M10" s="323"/>
      <c r="N10" s="323"/>
      <c r="O10" s="323"/>
      <c r="P10" s="323"/>
      <c r="Q10" s="324"/>
    </row>
    <row r="11" spans="1:17" ht="16.2" thickBot="1">
      <c r="B11" s="231">
        <f>IF(B6="выберите способ оплаты!","выберите способ оплаты!",B6*G10)</f>
        <v>0</v>
      </c>
      <c r="C11" s="71" t="s">
        <v>166</v>
      </c>
      <c r="D11" s="72"/>
      <c r="E11" s="73"/>
      <c r="F11" s="238"/>
      <c r="G11" s="239">
        <f>IF(B6="выберите способ оплаты!"," - ₽",B6*G10)</f>
        <v>0</v>
      </c>
      <c r="H11" s="78"/>
      <c r="I11" s="78"/>
      <c r="J11" s="325"/>
      <c r="K11" s="326"/>
      <c r="L11" s="326"/>
      <c r="M11" s="326"/>
      <c r="N11" s="326"/>
      <c r="O11" s="326"/>
      <c r="P11" s="326"/>
      <c r="Q11" s="327"/>
    </row>
    <row r="12" spans="1:17" ht="15.6">
      <c r="B12" s="232">
        <f>IF(B6="выберите способ оплаты!","выберите способ оплаты!",B11+B10)</f>
        <v>0</v>
      </c>
      <c r="C12" s="65" t="s">
        <v>91</v>
      </c>
      <c r="D12" s="66"/>
      <c r="E12" s="67"/>
      <c r="F12" s="240"/>
      <c r="G12" s="241">
        <f>IF(B6="выберите способ оплаты!"," - ₽",G11+G10)</f>
        <v>0</v>
      </c>
      <c r="H12" s="79"/>
      <c r="I12" s="79"/>
      <c r="J12" s="54"/>
    </row>
    <row r="13" spans="1:17" ht="15.6">
      <c r="B13" s="54"/>
      <c r="C13" s="54"/>
      <c r="D13" s="54"/>
      <c r="E13" s="54"/>
      <c r="F13" s="90"/>
      <c r="G13" s="54"/>
      <c r="H13" s="54"/>
      <c r="I13" s="54"/>
      <c r="J13" s="54"/>
    </row>
    <row r="14" spans="1:17" ht="15.6">
      <c r="B14" s="80" t="s">
        <v>342</v>
      </c>
      <c r="C14" s="81"/>
      <c r="D14" s="81"/>
      <c r="E14" s="81"/>
      <c r="F14" s="81"/>
      <c r="G14" s="81"/>
      <c r="H14" s="81"/>
      <c r="I14" s="81"/>
    </row>
    <row r="15" spans="1:17" ht="15.6" customHeight="1">
      <c r="B15" s="80" t="s">
        <v>343</v>
      </c>
      <c r="C15" s="81"/>
      <c r="D15" s="81"/>
      <c r="E15" s="81"/>
      <c r="F15" s="81"/>
      <c r="G15" s="81"/>
      <c r="H15" s="81"/>
      <c r="I15" s="81"/>
    </row>
    <row r="16" spans="1:17" ht="16.2" customHeight="1">
      <c r="B16" s="80" t="s">
        <v>344</v>
      </c>
      <c r="C16" s="81"/>
      <c r="D16" s="81"/>
      <c r="E16" s="81"/>
      <c r="F16" s="81"/>
      <c r="G16" s="81"/>
      <c r="H16" s="81"/>
      <c r="I16" s="81"/>
    </row>
    <row r="17" spans="2:15" ht="15.6">
      <c r="B17" s="80" t="s">
        <v>345</v>
      </c>
      <c r="C17" s="81"/>
      <c r="D17" s="81"/>
      <c r="E17" s="81"/>
      <c r="F17" s="81"/>
      <c r="G17" s="81"/>
      <c r="H17" s="81"/>
      <c r="I17" s="81"/>
      <c r="J17" s="54"/>
    </row>
    <row r="18" spans="2:15" ht="15.6">
      <c r="B18" s="54"/>
      <c r="C18" s="54"/>
      <c r="D18" s="54"/>
      <c r="E18" s="54"/>
      <c r="F18" s="90"/>
      <c r="G18" s="54"/>
      <c r="H18" s="54"/>
      <c r="I18" s="54"/>
      <c r="J18" s="54"/>
    </row>
    <row r="19" spans="2:15" ht="17.399999999999999">
      <c r="B19" s="60" t="s">
        <v>341</v>
      </c>
      <c r="C19" s="82" t="str">
        <f>IF(AND(OR(B20="Навалом",B20="Не выбрано!"),OR(B21="Самовывоз",B21="Не выбрано!")),"",IF(COUNTIF(R74:R82,"В заказе присутствуют крупногабартиные растения, требуется корректировка расчета нашим логистом!")&gt;0,"В заказе присутствуют крупногабартиные растения, требуется корректировка расчета нашим логистом!",""))</f>
        <v/>
      </c>
      <c r="D19" s="83"/>
      <c r="E19" s="83"/>
      <c r="F19" s="90"/>
      <c r="G19" s="54"/>
      <c r="H19" s="54"/>
      <c r="I19" s="54"/>
      <c r="J19" s="54"/>
    </row>
    <row r="20" spans="2:15" ht="15.6">
      <c r="B20" s="222" t="s">
        <v>350</v>
      </c>
      <c r="C20" s="84" t="s">
        <v>167</v>
      </c>
      <c r="D20" s="56"/>
      <c r="E20" s="56"/>
      <c r="F20" s="90"/>
      <c r="G20" s="54"/>
      <c r="H20" s="54"/>
      <c r="I20" s="54"/>
      <c r="K20" s="54" t="s">
        <v>338</v>
      </c>
    </row>
    <row r="21" spans="2:15" ht="15.6">
      <c r="B21" s="222" t="s">
        <v>350</v>
      </c>
      <c r="C21" s="84" t="s">
        <v>168</v>
      </c>
      <c r="D21" s="56"/>
      <c r="E21" s="68" t="s">
        <v>301</v>
      </c>
      <c r="F21" s="90"/>
      <c r="G21" s="54"/>
      <c r="H21" s="54"/>
      <c r="I21" s="54"/>
      <c r="K21" s="52" t="s">
        <v>302</v>
      </c>
    </row>
    <row r="22" spans="2:15" ht="15.6">
      <c r="B22" s="155"/>
      <c r="C22" s="85" t="str">
        <f>IF(B21="Доставка до клиента","← Введите расстояние до вас в км",IF(AND(B21="Доставка до ТК",B20="Навалом"),"Отгрузка навалом в ТК невозможна! Выберите другой способ!",""))</f>
        <v/>
      </c>
      <c r="D22" s="86"/>
      <c r="E22" s="87"/>
      <c r="F22" s="90"/>
      <c r="G22" s="54"/>
      <c r="H22" s="54"/>
      <c r="I22" s="54"/>
      <c r="K22" s="54" t="s">
        <v>339</v>
      </c>
    </row>
    <row r="23" spans="2:15" ht="15.6">
      <c r="B23" s="88">
        <f>IF(B20="Навалом",0,IF(B20="В таре",R85,0))</f>
        <v>0</v>
      </c>
      <c r="C23" s="72" t="s">
        <v>170</v>
      </c>
      <c r="D23" s="53"/>
      <c r="E23" s="53"/>
      <c r="F23" s="90"/>
      <c r="G23" s="54"/>
      <c r="H23" s="54"/>
      <c r="I23" s="54"/>
      <c r="K23" s="204" t="s">
        <v>358</v>
      </c>
      <c r="L23" s="205"/>
      <c r="M23" s="205"/>
      <c r="N23" s="205"/>
      <c r="O23" s="205"/>
    </row>
    <row r="24" spans="2:15" ht="15.6">
      <c r="B24" s="88">
        <f>IF(B21="Самовывоз",0,IF(B21="Доставка до ТК",IF(B6="выберите способ оплаты!","выберите способ оплаты!",IF(B20&lt;&gt;"Навалом",ROUNDUP(R86,0)*3000,"выберите отгрузку в таре!")),IF(B21="Доставка до клиента",IF(B22="","введите расстояние!",R87),0)))</f>
        <v>0</v>
      </c>
      <c r="C24" s="72" t="s">
        <v>169</v>
      </c>
      <c r="D24" s="53"/>
      <c r="E24" s="53"/>
      <c r="F24" s="90"/>
      <c r="G24" s="54"/>
      <c r="H24" s="54"/>
      <c r="I24" s="54"/>
      <c r="K24" s="204" t="s">
        <v>357</v>
      </c>
      <c r="L24" s="205"/>
      <c r="M24" s="205"/>
      <c r="N24" s="205"/>
      <c r="O24" s="205"/>
    </row>
    <row r="25" spans="2:15" ht="15.6">
      <c r="B25" s="89">
        <f>IF(B6="выберите способ оплаты!","выберите способ оплаты!",B23+B23*B6)</f>
        <v>0</v>
      </c>
      <c r="C25" s="66" t="s">
        <v>171</v>
      </c>
      <c r="D25" s="58"/>
      <c r="E25" s="58"/>
      <c r="F25" s="90"/>
      <c r="G25" s="54"/>
      <c r="H25" s="54"/>
      <c r="I25" s="54"/>
      <c r="J25" s="54"/>
      <c r="K25" s="54" t="s">
        <v>340</v>
      </c>
    </row>
    <row r="26" spans="2:15" ht="15.6">
      <c r="B26" s="89">
        <f>IF(B6="выберите способ оплаты!","выберите способ оплаты!",IF(B24="выберите отгрузку в таре!","выберите отгрузку в таре!",IF(B24="введите расстояние!","введите расстояние!",B24+B24*B6)))</f>
        <v>0</v>
      </c>
      <c r="C26" s="66" t="s">
        <v>172</v>
      </c>
      <c r="D26" s="58"/>
      <c r="E26" s="58"/>
      <c r="F26" s="90"/>
      <c r="G26" s="54"/>
      <c r="H26" s="54"/>
      <c r="I26" s="54"/>
      <c r="J26" s="54"/>
    </row>
    <row r="27" spans="2:15" ht="15.6">
      <c r="B27" s="54"/>
      <c r="C27" s="54"/>
      <c r="D27" s="54"/>
      <c r="E27" s="54"/>
      <c r="F27" s="90"/>
      <c r="G27" s="54"/>
      <c r="H27" s="54"/>
      <c r="I27" s="54"/>
      <c r="J27" s="54"/>
    </row>
    <row r="28" spans="2:15" ht="15.6">
      <c r="B28" s="54"/>
      <c r="C28" s="54"/>
      <c r="D28" s="54"/>
      <c r="E28" s="54"/>
      <c r="F28" s="90"/>
      <c r="G28" s="54"/>
      <c r="H28" s="54"/>
      <c r="I28" s="54"/>
      <c r="J28" s="54"/>
    </row>
    <row r="29" spans="2:15" ht="37.799999999999997" customHeight="1">
      <c r="B29" s="210">
        <f>IFERROR(B12+B25+B26,"заполните все параметры")</f>
        <v>0</v>
      </c>
      <c r="C29" s="208" t="s">
        <v>299</v>
      </c>
      <c r="D29" s="208"/>
      <c r="E29" s="209"/>
      <c r="G29" s="90" t="s">
        <v>346</v>
      </c>
      <c r="H29" s="54"/>
      <c r="I29" s="54"/>
    </row>
    <row r="30" spans="2:15" ht="18">
      <c r="B30" s="206"/>
      <c r="C30" s="207"/>
      <c r="D30" s="207"/>
      <c r="E30" s="58"/>
      <c r="G30" s="90"/>
      <c r="H30" s="54"/>
      <c r="I30" s="54"/>
    </row>
    <row r="31" spans="2:15" ht="18">
      <c r="B31" s="206"/>
      <c r="C31" s="207"/>
      <c r="D31" s="207"/>
      <c r="E31" s="58"/>
      <c r="G31" s="90"/>
      <c r="H31" s="54"/>
      <c r="I31" s="54"/>
    </row>
    <row r="32" spans="2:15" ht="18">
      <c r="B32" s="206"/>
      <c r="C32" s="207"/>
      <c r="D32" s="207"/>
      <c r="E32" s="58"/>
      <c r="G32" s="90"/>
      <c r="H32" s="54"/>
      <c r="I32" s="54"/>
    </row>
    <row r="33" spans="2:18" ht="18">
      <c r="B33" s="206"/>
      <c r="C33" s="207"/>
      <c r="D33" s="207"/>
      <c r="E33" s="58"/>
      <c r="G33" s="90"/>
      <c r="H33" s="54"/>
      <c r="I33" s="54"/>
    </row>
    <row r="34" spans="2:18">
      <c r="B34" s="91"/>
      <c r="C34" s="92"/>
      <c r="D34" s="92"/>
      <c r="E34" s="92"/>
    </row>
    <row r="35" spans="2:18">
      <c r="B35" s="91"/>
      <c r="C35" s="92"/>
      <c r="D35" s="92"/>
      <c r="E35" s="92"/>
    </row>
    <row r="36" spans="2:18">
      <c r="B36" s="93"/>
      <c r="C36" s="94"/>
      <c r="D36" s="94"/>
      <c r="E36" s="94"/>
    </row>
    <row r="37" spans="2:18">
      <c r="B37" s="93"/>
      <c r="C37" s="94"/>
      <c r="D37" s="94"/>
      <c r="E37" s="94"/>
    </row>
    <row r="38" spans="2:18">
      <c r="B38" s="95" t="s">
        <v>308</v>
      </c>
      <c r="D38" s="52" t="s">
        <v>311</v>
      </c>
      <c r="E38" s="96"/>
      <c r="F38" s="157"/>
      <c r="G38" s="97"/>
      <c r="H38" s="97"/>
      <c r="I38" s="97"/>
      <c r="K38" s="98" t="s">
        <v>309</v>
      </c>
      <c r="L38" s="99"/>
      <c r="O38" s="52" t="s">
        <v>310</v>
      </c>
    </row>
    <row r="39" spans="2:18">
      <c r="B39" s="100"/>
      <c r="D39" s="101"/>
      <c r="E39" s="96"/>
      <c r="F39" s="157"/>
      <c r="G39" s="97"/>
      <c r="H39" s="97"/>
      <c r="I39" s="97"/>
    </row>
    <row r="40" spans="2:18" ht="82.8">
      <c r="B40" s="102" t="s">
        <v>291</v>
      </c>
      <c r="C40" s="103"/>
      <c r="D40" s="102" t="s">
        <v>353</v>
      </c>
      <c r="E40" s="104" t="s">
        <v>354</v>
      </c>
      <c r="F40" s="105" t="s">
        <v>279</v>
      </c>
      <c r="G40" s="104" t="s">
        <v>351</v>
      </c>
      <c r="H40" s="105" t="s">
        <v>281</v>
      </c>
      <c r="I40" s="105" t="s">
        <v>352</v>
      </c>
      <c r="K40" s="51" t="s">
        <v>283</v>
      </c>
      <c r="L40" s="51" t="s">
        <v>284</v>
      </c>
      <c r="M40" s="51" t="s">
        <v>347</v>
      </c>
      <c r="N40" s="51" t="s">
        <v>303</v>
      </c>
      <c r="O40" s="51" t="s">
        <v>348</v>
      </c>
      <c r="P40" s="51" t="s">
        <v>280</v>
      </c>
      <c r="Q40" s="51" t="s">
        <v>281</v>
      </c>
      <c r="R40" s="51" t="s">
        <v>290</v>
      </c>
    </row>
    <row r="41" spans="2:18">
      <c r="B41" s="102" t="s">
        <v>282</v>
      </c>
      <c r="C41" s="102" t="s">
        <v>289</v>
      </c>
      <c r="D41" s="203">
        <v>350</v>
      </c>
      <c r="E41" s="203">
        <v>3900</v>
      </c>
      <c r="F41" s="203">
        <v>1600</v>
      </c>
      <c r="G41" s="203">
        <v>400</v>
      </c>
      <c r="H41" s="203">
        <v>5500</v>
      </c>
      <c r="I41" s="203">
        <v>400</v>
      </c>
      <c r="K41" s="51"/>
      <c r="L41" s="51"/>
      <c r="M41" s="51"/>
      <c r="N41" s="51"/>
      <c r="O41" s="51"/>
      <c r="P41" s="51"/>
      <c r="Q41" s="51"/>
      <c r="R41" s="51"/>
    </row>
    <row r="42" spans="2:18">
      <c r="B42" s="106" t="s">
        <v>277</v>
      </c>
      <c r="C42" s="107">
        <v>0.5</v>
      </c>
      <c r="D42" s="107">
        <v>40</v>
      </c>
      <c r="E42" s="108" t="s">
        <v>304</v>
      </c>
      <c r="F42" s="108" t="s">
        <v>306</v>
      </c>
      <c r="G42" s="107"/>
      <c r="H42" s="107"/>
      <c r="I42" s="107"/>
      <c r="K42" s="109" t="e">
        <f>SUMIF(Предзаказ_осень2026!#REF!,Калькулятор!B42,Предзаказ_осень2026!#REF!)</f>
        <v>#REF!</v>
      </c>
      <c r="L42" s="110" t="e">
        <f t="shared" ref="L42:L82" si="0">C42*K42</f>
        <v>#REF!</v>
      </c>
      <c r="M42" s="110" t="e">
        <f>K42/D42</f>
        <v>#REF!</v>
      </c>
      <c r="N42" s="110"/>
      <c r="O42" s="110"/>
      <c r="P42" s="110"/>
      <c r="Q42" s="110"/>
      <c r="R42" s="110"/>
    </row>
    <row r="43" spans="2:18">
      <c r="B43" s="106" t="s">
        <v>178</v>
      </c>
      <c r="C43" s="107">
        <v>0.55000000000000004</v>
      </c>
      <c r="D43" s="107">
        <v>24</v>
      </c>
      <c r="E43" s="108" t="s">
        <v>305</v>
      </c>
      <c r="F43" s="108" t="s">
        <v>307</v>
      </c>
      <c r="G43" s="107"/>
      <c r="H43" s="107"/>
      <c r="I43" s="107"/>
      <c r="K43" s="109" t="e">
        <f>SUMIF(Предзаказ_осень2026!#REF!,Калькулятор!B43,Предзаказ_осень2026!#REF!)</f>
        <v>#REF!</v>
      </c>
      <c r="L43" s="110" t="e">
        <f t="shared" si="0"/>
        <v>#REF!</v>
      </c>
      <c r="M43" s="110" t="e">
        <f>K43/D43</f>
        <v>#REF!</v>
      </c>
      <c r="N43" s="110"/>
      <c r="O43" s="110"/>
      <c r="P43" s="110"/>
      <c r="Q43" s="110"/>
      <c r="R43" s="110"/>
    </row>
    <row r="44" spans="2:18">
      <c r="B44" s="106" t="s">
        <v>179</v>
      </c>
      <c r="C44" s="107">
        <v>1</v>
      </c>
      <c r="D44" s="107"/>
      <c r="E44" s="107">
        <v>190</v>
      </c>
      <c r="F44" s="108"/>
      <c r="G44" s="107"/>
      <c r="H44" s="107"/>
      <c r="I44" s="107"/>
      <c r="K44" s="109" t="e">
        <f>SUMIF(Предзаказ_осень2026!#REF!,Калькулятор!B44,Предзаказ_осень2026!#REF!)</f>
        <v>#REF!</v>
      </c>
      <c r="L44" s="110" t="e">
        <f t="shared" si="0"/>
        <v>#REF!</v>
      </c>
      <c r="M44" s="110"/>
      <c r="N44" s="110" t="e">
        <f>K44/E44</f>
        <v>#REF!</v>
      </c>
      <c r="O44" s="110"/>
      <c r="P44" s="110"/>
      <c r="Q44" s="110"/>
      <c r="R44" s="110"/>
    </row>
    <row r="45" spans="2:18">
      <c r="B45" s="106" t="s">
        <v>20</v>
      </c>
      <c r="C45" s="107">
        <v>2</v>
      </c>
      <c r="D45" s="107"/>
      <c r="E45" s="107">
        <v>120</v>
      </c>
      <c r="F45" s="108"/>
      <c r="G45" s="107"/>
      <c r="H45" s="107"/>
      <c r="I45" s="107"/>
      <c r="K45" s="109" t="e">
        <f>SUMIF(Предзаказ_осень2026!#REF!,Калькулятор!B45,Предзаказ_осень2026!#REF!)</f>
        <v>#REF!</v>
      </c>
      <c r="L45" s="110" t="e">
        <f t="shared" si="0"/>
        <v>#REF!</v>
      </c>
      <c r="M45" s="110"/>
      <c r="N45" s="110" t="e">
        <f t="shared" ref="N45:N48" si="1">K45/E45</f>
        <v>#REF!</v>
      </c>
      <c r="O45" s="110"/>
      <c r="P45" s="110"/>
      <c r="Q45" s="110"/>
      <c r="R45" s="110"/>
    </row>
    <row r="46" spans="2:18">
      <c r="B46" s="106" t="s">
        <v>9</v>
      </c>
      <c r="C46" s="107">
        <v>1</v>
      </c>
      <c r="D46" s="107"/>
      <c r="E46" s="107">
        <v>190</v>
      </c>
      <c r="F46" s="108"/>
      <c r="G46" s="107"/>
      <c r="H46" s="107"/>
      <c r="I46" s="107"/>
      <c r="K46" s="109" t="e">
        <f>SUMIF(Предзаказ_осень2026!#REF!,Калькулятор!B46,Предзаказ_осень2026!#REF!)</f>
        <v>#REF!</v>
      </c>
      <c r="L46" s="110" t="e">
        <f t="shared" si="0"/>
        <v>#REF!</v>
      </c>
      <c r="M46" s="110"/>
      <c r="N46" s="110" t="e">
        <f t="shared" si="1"/>
        <v>#REF!</v>
      </c>
      <c r="O46" s="110"/>
      <c r="P46" s="110"/>
      <c r="Q46" s="110"/>
      <c r="R46" s="110"/>
    </row>
    <row r="47" spans="2:18">
      <c r="B47" s="106" t="s">
        <v>30</v>
      </c>
      <c r="C47" s="107">
        <v>1.5</v>
      </c>
      <c r="D47" s="107"/>
      <c r="E47" s="107">
        <v>165</v>
      </c>
      <c r="F47" s="108"/>
      <c r="G47" s="107"/>
      <c r="H47" s="107"/>
      <c r="I47" s="107"/>
      <c r="K47" s="109" t="e">
        <f>SUMIF(Предзаказ_осень2026!#REF!,Калькулятор!B47,Предзаказ_осень2026!#REF!)</f>
        <v>#REF!</v>
      </c>
      <c r="L47" s="110" t="e">
        <f t="shared" si="0"/>
        <v>#REF!</v>
      </c>
      <c r="M47" s="110"/>
      <c r="N47" s="110" t="e">
        <f t="shared" si="1"/>
        <v>#REF!</v>
      </c>
      <c r="O47" s="110"/>
      <c r="P47" s="110"/>
      <c r="Q47" s="110"/>
      <c r="R47" s="110"/>
    </row>
    <row r="48" spans="2:18">
      <c r="B48" s="106" t="s">
        <v>3</v>
      </c>
      <c r="C48" s="107">
        <v>2</v>
      </c>
      <c r="D48" s="107"/>
      <c r="E48" s="107">
        <v>120</v>
      </c>
      <c r="F48" s="108"/>
      <c r="G48" s="107"/>
      <c r="H48" s="107"/>
      <c r="I48" s="107"/>
      <c r="K48" s="109" t="e">
        <f>SUMIF(Предзаказ_осень2026!#REF!,Калькулятор!B48,Предзаказ_осень2026!#REF!)</f>
        <v>#REF!</v>
      </c>
      <c r="L48" s="110" t="e">
        <f t="shared" si="0"/>
        <v>#REF!</v>
      </c>
      <c r="M48" s="110"/>
      <c r="N48" s="110" t="e">
        <f t="shared" si="1"/>
        <v>#REF!</v>
      </c>
      <c r="O48" s="110"/>
      <c r="P48" s="110"/>
      <c r="Q48" s="110"/>
      <c r="R48" s="110"/>
    </row>
    <row r="49" spans="2:18">
      <c r="B49" s="106" t="s">
        <v>27</v>
      </c>
      <c r="C49" s="107">
        <v>2.5</v>
      </c>
      <c r="D49" s="107"/>
      <c r="E49" s="107"/>
      <c r="F49" s="108"/>
      <c r="G49" s="107"/>
      <c r="H49" s="107"/>
      <c r="I49" s="107"/>
      <c r="K49" s="109" t="e">
        <f>SUMIF(Предзаказ_осень2026!#REF!,Калькулятор!B49,Предзаказ_осень2026!#REF!)</f>
        <v>#REF!</v>
      </c>
      <c r="L49" s="110" t="e">
        <f t="shared" si="0"/>
        <v>#REF!</v>
      </c>
      <c r="M49" s="110"/>
      <c r="N49" s="110"/>
      <c r="O49" s="110"/>
      <c r="P49" s="110"/>
      <c r="Q49" s="110"/>
      <c r="R49" s="110"/>
    </row>
    <row r="50" spans="2:18">
      <c r="B50" s="106" t="s">
        <v>174</v>
      </c>
      <c r="C50" s="107">
        <v>2.2999999999999998</v>
      </c>
      <c r="D50" s="107"/>
      <c r="E50" s="111"/>
      <c r="F50" s="108"/>
      <c r="G50" s="108">
        <v>90</v>
      </c>
      <c r="H50" s="107"/>
      <c r="I50" s="107"/>
      <c r="K50" s="109" t="e">
        <f>SUMIF(Предзаказ_осень2026!#REF!,Калькулятор!B50,Предзаказ_осень2026!#REF!)</f>
        <v>#REF!</v>
      </c>
      <c r="L50" s="110" t="e">
        <f t="shared" si="0"/>
        <v>#REF!</v>
      </c>
      <c r="M50" s="110"/>
      <c r="N50" s="110"/>
      <c r="O50" s="110"/>
      <c r="P50" s="110" t="e">
        <f>K50/G50</f>
        <v>#REF!</v>
      </c>
      <c r="Q50" s="110"/>
      <c r="R50" s="110"/>
    </row>
    <row r="51" spans="2:18">
      <c r="B51" s="106" t="s">
        <v>17</v>
      </c>
      <c r="C51" s="107">
        <v>3</v>
      </c>
      <c r="D51" s="107"/>
      <c r="E51" s="107">
        <v>100</v>
      </c>
      <c r="F51" s="108"/>
      <c r="G51" s="108"/>
      <c r="H51" s="107"/>
      <c r="I51" s="107"/>
      <c r="K51" s="109" t="e">
        <f>SUMIF(Предзаказ_осень2026!#REF!,Калькулятор!B51,Предзаказ_осень2026!#REF!)</f>
        <v>#REF!</v>
      </c>
      <c r="L51" s="110" t="e">
        <f t="shared" si="0"/>
        <v>#REF!</v>
      </c>
      <c r="M51" s="110"/>
      <c r="N51" s="110" t="e">
        <f>K51/E51</f>
        <v>#REF!</v>
      </c>
      <c r="O51" s="110"/>
      <c r="P51" s="110"/>
      <c r="Q51" s="110"/>
      <c r="R51" s="110"/>
    </row>
    <row r="52" spans="2:18">
      <c r="B52" s="106" t="s">
        <v>175</v>
      </c>
      <c r="C52" s="107">
        <v>3.3</v>
      </c>
      <c r="D52" s="107"/>
      <c r="E52" s="111"/>
      <c r="F52" s="108"/>
      <c r="G52" s="108">
        <v>70</v>
      </c>
      <c r="H52" s="107"/>
      <c r="I52" s="107"/>
      <c r="K52" s="109" t="e">
        <f>SUMIF(Предзаказ_осень2026!#REF!,Калькулятор!B52,Предзаказ_осень2026!#REF!)</f>
        <v>#REF!</v>
      </c>
      <c r="L52" s="110" t="e">
        <f t="shared" si="0"/>
        <v>#REF!</v>
      </c>
      <c r="M52" s="110"/>
      <c r="N52" s="110"/>
      <c r="O52" s="110"/>
      <c r="P52" s="110" t="e">
        <f>K52/G52</f>
        <v>#REF!</v>
      </c>
      <c r="Q52" s="110"/>
      <c r="R52" s="110"/>
    </row>
    <row r="53" spans="2:18">
      <c r="B53" s="106" t="s">
        <v>24</v>
      </c>
      <c r="C53" s="107">
        <v>4</v>
      </c>
      <c r="D53" s="107"/>
      <c r="E53" s="107">
        <v>40</v>
      </c>
      <c r="F53" s="108"/>
      <c r="G53" s="108"/>
      <c r="H53" s="107"/>
      <c r="I53" s="107"/>
      <c r="K53" s="109" t="e">
        <f>SUMIF(Предзаказ_осень2026!#REF!,Калькулятор!B53,Предзаказ_осень2026!#REF!)</f>
        <v>#REF!</v>
      </c>
      <c r="L53" s="110" t="e">
        <f t="shared" si="0"/>
        <v>#REF!</v>
      </c>
      <c r="M53" s="110"/>
      <c r="N53" s="110" t="e">
        <f>K53/E53</f>
        <v>#REF!</v>
      </c>
      <c r="O53" s="110"/>
      <c r="P53" s="110"/>
      <c r="Q53" s="110"/>
      <c r="R53" s="110"/>
    </row>
    <row r="54" spans="2:18">
      <c r="B54" s="106" t="s">
        <v>364</v>
      </c>
      <c r="C54" s="107">
        <v>4.3</v>
      </c>
      <c r="D54" s="107"/>
      <c r="E54" s="107"/>
      <c r="F54" s="108"/>
      <c r="G54" s="108"/>
      <c r="H54" s="107"/>
      <c r="I54" s="107"/>
      <c r="K54" s="109" t="e">
        <f>SUMIF(Предзаказ_осень2026!#REF!,Калькулятор!B54,Предзаказ_осень2026!#REF!)</f>
        <v>#REF!</v>
      </c>
      <c r="L54" s="110" t="e">
        <f t="shared" si="0"/>
        <v>#REF!</v>
      </c>
      <c r="M54" s="110"/>
      <c r="N54" s="110"/>
      <c r="O54" s="110"/>
      <c r="P54" s="110"/>
      <c r="Q54" s="110"/>
      <c r="R54" s="110"/>
    </row>
    <row r="55" spans="2:18">
      <c r="B55" s="106" t="s">
        <v>34</v>
      </c>
      <c r="C55" s="107">
        <v>4.5</v>
      </c>
      <c r="D55" s="107"/>
      <c r="E55" s="107"/>
      <c r="F55" s="108"/>
      <c r="G55" s="108"/>
      <c r="H55" s="107"/>
      <c r="I55" s="107"/>
      <c r="K55" s="109" t="e">
        <f>SUMIF(Предзаказ_осень2026!#REF!,Калькулятор!B55,Предзаказ_осень2026!#REF!)</f>
        <v>#REF!</v>
      </c>
      <c r="L55" s="110" t="e">
        <f t="shared" si="0"/>
        <v>#REF!</v>
      </c>
      <c r="M55" s="110"/>
      <c r="N55" s="110"/>
      <c r="O55" s="110"/>
      <c r="P55" s="110"/>
      <c r="Q55" s="110"/>
      <c r="R55" s="110"/>
    </row>
    <row r="56" spans="2:18">
      <c r="B56" s="106" t="s">
        <v>330</v>
      </c>
      <c r="C56" s="107">
        <v>4.8</v>
      </c>
      <c r="D56" s="107"/>
      <c r="E56" s="107"/>
      <c r="F56" s="108"/>
      <c r="G56" s="108"/>
      <c r="H56" s="107"/>
      <c r="I56" s="107"/>
      <c r="K56" s="109" t="e">
        <f>SUMIF(Предзаказ_осень2026!#REF!,Калькулятор!B56,Предзаказ_осень2026!#REF!)</f>
        <v>#REF!</v>
      </c>
      <c r="L56" s="110" t="e">
        <f t="shared" si="0"/>
        <v>#REF!</v>
      </c>
      <c r="M56" s="110"/>
      <c r="N56" s="110"/>
      <c r="O56" s="110"/>
      <c r="P56" s="110"/>
      <c r="Q56" s="110"/>
      <c r="R56" s="110"/>
    </row>
    <row r="57" spans="2:18">
      <c r="B57" s="106" t="s">
        <v>18</v>
      </c>
      <c r="C57" s="107">
        <v>5</v>
      </c>
      <c r="D57" s="107"/>
      <c r="E57" s="107">
        <v>40</v>
      </c>
      <c r="F57" s="108"/>
      <c r="G57" s="108"/>
      <c r="H57" s="107"/>
      <c r="I57" s="107"/>
      <c r="K57" s="109" t="e">
        <f>SUMIF(Предзаказ_осень2026!#REF!,Калькулятор!B57,Предзаказ_осень2026!#REF!)</f>
        <v>#REF!</v>
      </c>
      <c r="L57" s="110" t="e">
        <f t="shared" si="0"/>
        <v>#REF!</v>
      </c>
      <c r="M57" s="110"/>
      <c r="N57" s="110" t="e">
        <f>K57/E57</f>
        <v>#REF!</v>
      </c>
      <c r="O57" s="110"/>
      <c r="P57" s="110"/>
      <c r="Q57" s="110"/>
      <c r="R57" s="110"/>
    </row>
    <row r="58" spans="2:18">
      <c r="B58" s="106" t="s">
        <v>176</v>
      </c>
      <c r="C58" s="107">
        <v>5.3</v>
      </c>
      <c r="D58" s="112"/>
      <c r="E58" s="111"/>
      <c r="F58" s="108"/>
      <c r="G58" s="108">
        <v>50</v>
      </c>
      <c r="H58" s="107"/>
      <c r="I58" s="107"/>
      <c r="K58" s="109" t="e">
        <f>SUMIF(Предзаказ_осень2026!#REF!,Калькулятор!B58,Предзаказ_осень2026!#REF!)</f>
        <v>#REF!</v>
      </c>
      <c r="L58" s="110" t="e">
        <f t="shared" si="0"/>
        <v>#REF!</v>
      </c>
      <c r="M58" s="110"/>
      <c r="N58" s="110"/>
      <c r="O58" s="110"/>
      <c r="P58" s="110" t="e">
        <f>K58/G58</f>
        <v>#REF!</v>
      </c>
      <c r="Q58" s="110"/>
      <c r="R58" s="110"/>
    </row>
    <row r="59" spans="2:18">
      <c r="B59" s="106" t="s">
        <v>25</v>
      </c>
      <c r="C59" s="107">
        <v>6</v>
      </c>
      <c r="D59" s="112"/>
      <c r="E59" s="111"/>
      <c r="F59" s="108"/>
      <c r="G59" s="108"/>
      <c r="H59" s="107"/>
      <c r="I59" s="107"/>
      <c r="K59" s="109" t="e">
        <f>SUMIF(Предзаказ_осень2026!#REF!,Калькулятор!B59,Предзаказ_осень2026!#REF!)</f>
        <v>#REF!</v>
      </c>
      <c r="L59" s="110" t="e">
        <f t="shared" si="0"/>
        <v>#REF!</v>
      </c>
      <c r="M59" s="110"/>
      <c r="N59" s="110"/>
      <c r="O59" s="110"/>
      <c r="P59" s="110"/>
      <c r="Q59" s="110"/>
      <c r="R59" s="110"/>
    </row>
    <row r="60" spans="2:18">
      <c r="B60" s="106" t="s">
        <v>331</v>
      </c>
      <c r="C60" s="107">
        <v>6.3</v>
      </c>
      <c r="D60" s="112"/>
      <c r="E60" s="111"/>
      <c r="F60" s="108"/>
      <c r="G60" s="108"/>
      <c r="H60" s="107"/>
      <c r="I60" s="107"/>
      <c r="K60" s="109" t="e">
        <f>SUMIF(Предзаказ_осень2026!#REF!,Калькулятор!B60,Предзаказ_осень2026!#REF!)</f>
        <v>#REF!</v>
      </c>
      <c r="L60" s="110" t="e">
        <f t="shared" si="0"/>
        <v>#REF!</v>
      </c>
      <c r="M60" s="110"/>
      <c r="N60" s="110"/>
      <c r="O60" s="110"/>
      <c r="P60" s="110"/>
      <c r="Q60" s="110"/>
      <c r="R60" s="110"/>
    </row>
    <row r="61" spans="2:18">
      <c r="B61" s="106" t="s">
        <v>80</v>
      </c>
      <c r="C61" s="107">
        <v>7</v>
      </c>
      <c r="D61" s="107"/>
      <c r="E61" s="107">
        <v>25</v>
      </c>
      <c r="F61" s="108"/>
      <c r="G61" s="108"/>
      <c r="H61" s="107"/>
      <c r="I61" s="107"/>
      <c r="K61" s="109" t="e">
        <f>SUMIF(Предзаказ_осень2026!#REF!,Калькулятор!B61,Предзаказ_осень2026!#REF!)</f>
        <v>#REF!</v>
      </c>
      <c r="L61" s="110" t="e">
        <f t="shared" si="0"/>
        <v>#REF!</v>
      </c>
      <c r="M61" s="110"/>
      <c r="N61" s="110" t="e">
        <f>K61/E61</f>
        <v>#REF!</v>
      </c>
      <c r="O61" s="110"/>
      <c r="P61" s="110"/>
      <c r="Q61" s="110"/>
      <c r="R61" s="110"/>
    </row>
    <row r="62" spans="2:18">
      <c r="B62" s="106" t="s">
        <v>278</v>
      </c>
      <c r="C62" s="107">
        <v>7.3</v>
      </c>
      <c r="D62" s="107"/>
      <c r="E62" s="107"/>
      <c r="F62" s="108"/>
      <c r="G62" s="108"/>
      <c r="H62" s="107"/>
      <c r="I62" s="107"/>
      <c r="K62" s="109" t="e">
        <f>SUMIF(Предзаказ_осень2026!#REF!,Калькулятор!B62,Предзаказ_осень2026!#REF!)</f>
        <v>#REF!</v>
      </c>
      <c r="L62" s="110" t="e">
        <f t="shared" si="0"/>
        <v>#REF!</v>
      </c>
      <c r="M62" s="110"/>
      <c r="N62" s="110"/>
      <c r="O62" s="110"/>
      <c r="P62" s="110"/>
      <c r="Q62" s="110"/>
      <c r="R62" s="110"/>
    </row>
    <row r="63" spans="2:18">
      <c r="B63" s="106" t="s">
        <v>22</v>
      </c>
      <c r="C63" s="107">
        <v>7.5</v>
      </c>
      <c r="D63" s="107"/>
      <c r="E63" s="107">
        <v>20</v>
      </c>
      <c r="F63" s="108"/>
      <c r="G63" s="108"/>
      <c r="H63" s="107"/>
      <c r="I63" s="107"/>
      <c r="K63" s="109" t="e">
        <f>SUMIF(Предзаказ_осень2026!#REF!,Калькулятор!B63,Предзаказ_осень2026!#REF!)</f>
        <v>#REF!</v>
      </c>
      <c r="L63" s="110" t="e">
        <f t="shared" si="0"/>
        <v>#REF!</v>
      </c>
      <c r="M63" s="110"/>
      <c r="N63" s="110" t="e">
        <f>K63/E63</f>
        <v>#REF!</v>
      </c>
      <c r="O63" s="110"/>
      <c r="P63" s="110"/>
      <c r="Q63" s="110"/>
      <c r="R63" s="110"/>
    </row>
    <row r="64" spans="2:18">
      <c r="B64" s="106" t="s">
        <v>332</v>
      </c>
      <c r="C64" s="107">
        <v>7.8</v>
      </c>
      <c r="D64" s="107"/>
      <c r="E64" s="111"/>
      <c r="F64" s="108"/>
      <c r="G64" s="108">
        <v>40</v>
      </c>
      <c r="H64" s="107"/>
      <c r="I64" s="107"/>
      <c r="K64" s="109" t="e">
        <f>SUMIF(Предзаказ_осень2026!#REF!,Калькулятор!B64,Предзаказ_осень2026!#REF!)</f>
        <v>#REF!</v>
      </c>
      <c r="L64" s="110" t="e">
        <f t="shared" si="0"/>
        <v>#REF!</v>
      </c>
      <c r="M64" s="110"/>
      <c r="N64" s="110"/>
      <c r="O64" s="110"/>
      <c r="P64" s="110" t="e">
        <f>K64/G64</f>
        <v>#REF!</v>
      </c>
      <c r="Q64" s="110"/>
      <c r="R64" s="110"/>
    </row>
    <row r="65" spans="2:18">
      <c r="B65" s="106" t="s">
        <v>21</v>
      </c>
      <c r="C65" s="107">
        <v>10</v>
      </c>
      <c r="D65" s="107"/>
      <c r="E65" s="108">
        <v>15</v>
      </c>
      <c r="F65" s="108"/>
      <c r="G65" s="111"/>
      <c r="H65" s="107"/>
      <c r="I65" s="107"/>
      <c r="K65" s="109" t="e">
        <f>SUMIF(Предзаказ_осень2026!#REF!,Калькулятор!B65,Предзаказ_осень2026!#REF!)</f>
        <v>#REF!</v>
      </c>
      <c r="L65" s="110" t="e">
        <f t="shared" si="0"/>
        <v>#REF!</v>
      </c>
      <c r="M65" s="110"/>
      <c r="N65" s="110" t="e">
        <f>K65/E65</f>
        <v>#REF!</v>
      </c>
      <c r="O65" s="110"/>
      <c r="P65" s="110"/>
      <c r="Q65" s="110"/>
      <c r="R65" s="113"/>
    </row>
    <row r="66" spans="2:18">
      <c r="B66" s="106" t="s">
        <v>333</v>
      </c>
      <c r="C66" s="107">
        <v>10.5</v>
      </c>
      <c r="D66" s="107"/>
      <c r="E66" s="108"/>
      <c r="F66" s="108"/>
      <c r="G66" s="108"/>
      <c r="H66" s="107"/>
      <c r="I66" s="107"/>
      <c r="K66" s="109" t="e">
        <f>SUMIF(Предзаказ_осень2026!#REF!,Калькулятор!B66,Предзаказ_осень2026!#REF!)</f>
        <v>#REF!</v>
      </c>
      <c r="L66" s="110" t="e">
        <f t="shared" si="0"/>
        <v>#REF!</v>
      </c>
      <c r="M66" s="110"/>
      <c r="N66" s="110"/>
      <c r="O66" s="110"/>
      <c r="P66" s="110"/>
      <c r="Q66" s="110"/>
      <c r="R66" s="113"/>
    </row>
    <row r="67" spans="2:18">
      <c r="B67" s="106" t="s">
        <v>173</v>
      </c>
      <c r="C67" s="107">
        <v>11</v>
      </c>
      <c r="D67" s="107"/>
      <c r="E67" s="108"/>
      <c r="F67" s="108"/>
      <c r="G67" s="111"/>
      <c r="H67" s="107"/>
      <c r="I67" s="107"/>
      <c r="K67" s="109" t="e">
        <f>SUMIF(Предзаказ_осень2026!#REF!,Калькулятор!B67,Предзаказ_осень2026!#REF!)</f>
        <v>#REF!</v>
      </c>
      <c r="L67" s="110" t="e">
        <f t="shared" si="0"/>
        <v>#REF!</v>
      </c>
      <c r="M67" s="110"/>
      <c r="N67" s="110"/>
      <c r="O67" s="110"/>
      <c r="P67" s="110"/>
      <c r="Q67" s="110"/>
      <c r="R67" s="113"/>
    </row>
    <row r="68" spans="2:18">
      <c r="B68" s="106" t="s">
        <v>26</v>
      </c>
      <c r="C68" s="107">
        <v>12</v>
      </c>
      <c r="D68" s="107"/>
      <c r="E68" s="108"/>
      <c r="F68" s="108"/>
      <c r="G68" s="111"/>
      <c r="H68" s="107"/>
      <c r="I68" s="107"/>
      <c r="K68" s="109" t="e">
        <f>SUMIF(Предзаказ_осень2026!#REF!,Калькулятор!B68,Предзаказ_осень2026!#REF!)</f>
        <v>#REF!</v>
      </c>
      <c r="L68" s="110" t="e">
        <f t="shared" si="0"/>
        <v>#REF!</v>
      </c>
      <c r="M68" s="110"/>
      <c r="N68" s="110"/>
      <c r="O68" s="110"/>
      <c r="P68" s="110"/>
      <c r="Q68" s="110"/>
      <c r="R68" s="113"/>
    </row>
    <row r="69" spans="2:18">
      <c r="B69" s="106" t="s">
        <v>334</v>
      </c>
      <c r="C69" s="107">
        <v>12.5</v>
      </c>
      <c r="D69" s="107"/>
      <c r="E69" s="108"/>
      <c r="F69" s="108"/>
      <c r="G69" s="111"/>
      <c r="H69" s="107"/>
      <c r="I69" s="107"/>
      <c r="K69" s="109" t="e">
        <f>SUMIF(Предзаказ_осень2026!#REF!,Калькулятор!B69,Предзаказ_осень2026!#REF!)</f>
        <v>#REF!</v>
      </c>
      <c r="L69" s="110" t="e">
        <f t="shared" si="0"/>
        <v>#REF!</v>
      </c>
      <c r="M69" s="110"/>
      <c r="N69" s="110"/>
      <c r="O69" s="110"/>
      <c r="P69" s="110"/>
      <c r="Q69" s="110"/>
      <c r="R69" s="113"/>
    </row>
    <row r="70" spans="2:18">
      <c r="B70" s="106" t="s">
        <v>19</v>
      </c>
      <c r="C70" s="107">
        <v>15</v>
      </c>
      <c r="D70" s="107"/>
      <c r="E70" s="108"/>
      <c r="F70" s="108"/>
      <c r="G70" s="111"/>
      <c r="H70" s="107"/>
      <c r="I70" s="107"/>
      <c r="K70" s="109" t="e">
        <f>SUMIF(Предзаказ_осень2026!#REF!,Калькулятор!B70,Предзаказ_осень2026!#REF!)</f>
        <v>#REF!</v>
      </c>
      <c r="L70" s="110" t="e">
        <f t="shared" si="0"/>
        <v>#REF!</v>
      </c>
      <c r="M70" s="110"/>
      <c r="N70" s="110"/>
      <c r="O70" s="110"/>
      <c r="P70" s="110"/>
      <c r="Q70" s="110"/>
      <c r="R70" s="113"/>
    </row>
    <row r="71" spans="2:18">
      <c r="B71" s="106" t="s">
        <v>335</v>
      </c>
      <c r="C71" s="107">
        <v>15.5</v>
      </c>
      <c r="D71" s="107"/>
      <c r="E71" s="108"/>
      <c r="F71" s="108"/>
      <c r="G71" s="111"/>
      <c r="H71" s="107"/>
      <c r="I71" s="107"/>
      <c r="K71" s="109" t="e">
        <f>SUMIF(Предзаказ_осень2026!#REF!,Калькулятор!B71,Предзаказ_осень2026!#REF!)</f>
        <v>#REF!</v>
      </c>
      <c r="L71" s="110" t="e">
        <f t="shared" si="0"/>
        <v>#REF!</v>
      </c>
      <c r="M71" s="110"/>
      <c r="N71" s="110"/>
      <c r="O71" s="110"/>
      <c r="P71" s="110"/>
      <c r="Q71" s="110"/>
      <c r="R71" s="113"/>
    </row>
    <row r="72" spans="2:18">
      <c r="B72" s="106" t="s">
        <v>359</v>
      </c>
      <c r="C72" s="107">
        <v>16</v>
      </c>
      <c r="D72" s="107"/>
      <c r="E72" s="108"/>
      <c r="F72" s="108"/>
      <c r="G72" s="111"/>
      <c r="H72" s="107"/>
      <c r="I72" s="107"/>
      <c r="K72" s="109" t="e">
        <f>SUMIF(Предзаказ_осень2026!#REF!,Калькулятор!B72,Предзаказ_осень2026!#REF!)</f>
        <v>#REF!</v>
      </c>
      <c r="L72" s="110" t="e">
        <f t="shared" si="0"/>
        <v>#REF!</v>
      </c>
      <c r="M72" s="110"/>
      <c r="N72" s="110"/>
      <c r="O72" s="110"/>
      <c r="P72" s="110"/>
      <c r="Q72" s="110"/>
      <c r="R72" s="113"/>
    </row>
    <row r="73" spans="2:18">
      <c r="B73" s="106" t="s">
        <v>360</v>
      </c>
      <c r="C73" s="107">
        <v>16.5</v>
      </c>
      <c r="D73" s="107"/>
      <c r="E73" s="108"/>
      <c r="F73" s="108"/>
      <c r="G73" s="111"/>
      <c r="H73" s="107"/>
      <c r="I73" s="107"/>
      <c r="K73" s="109" t="e">
        <f>SUMIF(Предзаказ_осень2026!#REF!,Калькулятор!B73,Предзаказ_осень2026!#REF!)</f>
        <v>#REF!</v>
      </c>
      <c r="L73" s="110" t="e">
        <f t="shared" si="0"/>
        <v>#REF!</v>
      </c>
      <c r="M73" s="110"/>
      <c r="N73" s="110"/>
      <c r="O73" s="110"/>
      <c r="P73" s="110"/>
      <c r="Q73" s="110"/>
      <c r="R73" s="113"/>
    </row>
    <row r="74" spans="2:18">
      <c r="B74" s="106" t="s">
        <v>53</v>
      </c>
      <c r="C74" s="107">
        <v>18</v>
      </c>
      <c r="D74" s="107"/>
      <c r="E74" s="106">
        <v>9</v>
      </c>
      <c r="F74" s="108"/>
      <c r="G74" s="114"/>
      <c r="H74" s="107"/>
      <c r="I74" s="107"/>
      <c r="K74" s="109" t="e">
        <f>SUMIF(Предзаказ_осень2026!#REF!,Калькулятор!B74,Предзаказ_осень2026!#REF!)</f>
        <v>#REF!</v>
      </c>
      <c r="L74" s="110" t="e">
        <f t="shared" si="0"/>
        <v>#REF!</v>
      </c>
      <c r="M74" s="110"/>
      <c r="N74" s="110" t="e">
        <f>K74/E74</f>
        <v>#REF!</v>
      </c>
      <c r="O74" s="110"/>
      <c r="P74" s="110"/>
      <c r="Q74" s="110"/>
      <c r="R74" s="115" t="e">
        <f>IF(K74&gt;0,"Крупногабартиные растения, требуется корректировка расчета нашим логистом!","")</f>
        <v>#REF!</v>
      </c>
    </row>
    <row r="75" spans="2:18">
      <c r="B75" s="106" t="s">
        <v>336</v>
      </c>
      <c r="C75" s="107">
        <v>18.5</v>
      </c>
      <c r="D75" s="107"/>
      <c r="E75" s="106"/>
      <c r="F75" s="108"/>
      <c r="G75" s="114"/>
      <c r="H75" s="107"/>
      <c r="I75" s="107"/>
      <c r="K75" s="109" t="e">
        <f>SUMIF(Предзаказ_осень2026!#REF!,Калькулятор!B75,Предзаказ_осень2026!#REF!)</f>
        <v>#REF!</v>
      </c>
      <c r="L75" s="110" t="e">
        <f t="shared" si="0"/>
        <v>#REF!</v>
      </c>
      <c r="M75" s="110"/>
      <c r="N75" s="110"/>
      <c r="O75" s="110"/>
      <c r="P75" s="110"/>
      <c r="Q75" s="110"/>
      <c r="R75" s="115"/>
    </row>
    <row r="76" spans="2:18">
      <c r="B76" s="106" t="s">
        <v>252</v>
      </c>
      <c r="C76" s="107">
        <v>20</v>
      </c>
      <c r="D76" s="107"/>
      <c r="E76" s="106"/>
      <c r="F76" s="108"/>
      <c r="G76" s="114"/>
      <c r="H76" s="107"/>
      <c r="I76" s="107"/>
      <c r="K76" s="109" t="e">
        <f>SUMIF(Предзаказ_осень2026!#REF!,Калькулятор!B76,Предзаказ_осень2026!#REF!)</f>
        <v>#REF!</v>
      </c>
      <c r="L76" s="110" t="e">
        <f t="shared" si="0"/>
        <v>#REF!</v>
      </c>
      <c r="M76" s="110"/>
      <c r="N76" s="110"/>
      <c r="O76" s="110"/>
      <c r="P76" s="110"/>
      <c r="Q76" s="110"/>
      <c r="R76" s="115"/>
    </row>
    <row r="77" spans="2:18">
      <c r="B77" s="106" t="s">
        <v>361</v>
      </c>
      <c r="C77" s="107">
        <v>20.5</v>
      </c>
      <c r="D77" s="107"/>
      <c r="E77" s="106"/>
      <c r="F77" s="108"/>
      <c r="G77" s="114"/>
      <c r="H77" s="107"/>
      <c r="I77" s="107"/>
      <c r="K77" s="109" t="e">
        <f>SUMIF(Предзаказ_осень2026!#REF!,Калькулятор!B77,Предзаказ_осень2026!#REF!)</f>
        <v>#REF!</v>
      </c>
      <c r="L77" s="110" t="e">
        <f t="shared" si="0"/>
        <v>#REF!</v>
      </c>
      <c r="M77" s="110"/>
      <c r="N77" s="110"/>
      <c r="O77" s="110"/>
      <c r="P77" s="110"/>
      <c r="Q77" s="110"/>
      <c r="R77" s="115"/>
    </row>
    <row r="78" spans="2:18">
      <c r="B78" s="106" t="s">
        <v>23</v>
      </c>
      <c r="C78" s="107">
        <v>25</v>
      </c>
      <c r="D78" s="107"/>
      <c r="E78" s="106"/>
      <c r="F78" s="108"/>
      <c r="G78" s="114"/>
      <c r="H78" s="107"/>
      <c r="I78" s="107"/>
      <c r="K78" s="109" t="e">
        <f>SUMIF(Предзаказ_осень2026!#REF!,Калькулятор!B78,Предзаказ_осень2026!#REF!)</f>
        <v>#REF!</v>
      </c>
      <c r="L78" s="110" t="e">
        <f t="shared" si="0"/>
        <v>#REF!</v>
      </c>
      <c r="M78" s="110"/>
      <c r="N78" s="110"/>
      <c r="O78" s="110"/>
      <c r="P78" s="110"/>
      <c r="Q78" s="110"/>
      <c r="R78" s="115"/>
    </row>
    <row r="79" spans="2:18">
      <c r="B79" s="106" t="s">
        <v>362</v>
      </c>
      <c r="C79" s="107">
        <v>25.5</v>
      </c>
      <c r="D79" s="107"/>
      <c r="E79" s="106"/>
      <c r="F79" s="108"/>
      <c r="G79" s="114"/>
      <c r="H79" s="107"/>
      <c r="I79" s="107"/>
      <c r="K79" s="109" t="e">
        <f>SUMIF(Предзаказ_осень2026!#REF!,Калькулятор!B79,Предзаказ_осень2026!#REF!)</f>
        <v>#REF!</v>
      </c>
      <c r="L79" s="110" t="e">
        <f t="shared" si="0"/>
        <v>#REF!</v>
      </c>
      <c r="M79" s="110"/>
      <c r="N79" s="110"/>
      <c r="O79" s="110"/>
      <c r="P79" s="110"/>
      <c r="Q79" s="110"/>
      <c r="R79" s="115"/>
    </row>
    <row r="80" spans="2:18">
      <c r="B80" s="106" t="s">
        <v>363</v>
      </c>
      <c r="C80" s="107">
        <v>35</v>
      </c>
      <c r="D80" s="107"/>
      <c r="E80" s="106"/>
      <c r="F80" s="108"/>
      <c r="G80" s="114"/>
      <c r="H80" s="107"/>
      <c r="I80" s="107"/>
      <c r="K80" s="109" t="e">
        <f>SUMIF(Предзаказ_осень2026!#REF!,Калькулятор!B80,Предзаказ_осень2026!#REF!)</f>
        <v>#REF!</v>
      </c>
      <c r="L80" s="110" t="e">
        <f t="shared" si="0"/>
        <v>#REF!</v>
      </c>
      <c r="M80" s="110"/>
      <c r="N80" s="110"/>
      <c r="O80" s="110"/>
      <c r="P80" s="110"/>
      <c r="Q80" s="110"/>
      <c r="R80" s="115"/>
    </row>
    <row r="81" spans="2:18" ht="27.6">
      <c r="B81" s="108" t="s">
        <v>365</v>
      </c>
      <c r="C81" s="107">
        <v>50</v>
      </c>
      <c r="D81" s="116"/>
      <c r="E81" s="117"/>
      <c r="F81" s="158"/>
      <c r="G81" s="118"/>
      <c r="H81" s="107">
        <v>9</v>
      </c>
      <c r="I81" s="107"/>
      <c r="K81" s="119" t="e">
        <f>SUMIFS(Предзаказ_осень2026!#REF!,Предзаказ_осень2026!#REF!,"WRB",Предзаказ_осень2026!#REF!,"100-120")</f>
        <v>#REF!</v>
      </c>
      <c r="L81" s="110" t="e">
        <f t="shared" si="0"/>
        <v>#REF!</v>
      </c>
      <c r="M81" s="110"/>
      <c r="N81" s="110"/>
      <c r="O81" s="110"/>
      <c r="P81" s="110"/>
      <c r="Q81" s="110" t="e">
        <f>K81/H81</f>
        <v>#REF!</v>
      </c>
      <c r="R81" s="115" t="e">
        <f>IF(K81&gt;0,"Крупногабартиные растения, требуется корректировка расчета нашим логистом!","")</f>
        <v>#REF!</v>
      </c>
    </row>
    <row r="82" spans="2:18" ht="27.6">
      <c r="B82" s="108" t="s">
        <v>366</v>
      </c>
      <c r="C82" s="107">
        <v>80</v>
      </c>
      <c r="D82" s="116"/>
      <c r="E82" s="117"/>
      <c r="F82" s="158"/>
      <c r="G82" s="118"/>
      <c r="H82" s="108">
        <v>3</v>
      </c>
      <c r="I82" s="108"/>
      <c r="K82" s="120" t="e">
        <f>SUMIFS(Предзаказ_осень2026!#REF!,Предзаказ_осень2026!#REF!,"WRB",Предзаказ_осень2026!#REF!,"140-160")</f>
        <v>#REF!</v>
      </c>
      <c r="L82" s="110" t="e">
        <f t="shared" si="0"/>
        <v>#REF!</v>
      </c>
      <c r="M82" s="121"/>
      <c r="N82" s="121"/>
      <c r="O82" s="121"/>
      <c r="P82" s="121"/>
      <c r="Q82" s="121" t="e">
        <f>K82/H82</f>
        <v>#REF!</v>
      </c>
      <c r="R82" s="122" t="e">
        <f t="shared" ref="R82" si="2">IF(K82&gt;0,"Крупногабартиные растения, требуется корректировка расчета нашим логистом!","")</f>
        <v>#REF!</v>
      </c>
    </row>
    <row r="83" spans="2:18">
      <c r="D83" s="123"/>
      <c r="E83" s="124"/>
      <c r="F83" s="159"/>
      <c r="G83" s="125"/>
      <c r="H83" s="125"/>
      <c r="I83" s="125"/>
      <c r="J83" s="126" t="s">
        <v>177</v>
      </c>
      <c r="K83" s="127" t="e">
        <f>SUM(K42:K82)</f>
        <v>#REF!</v>
      </c>
      <c r="L83" s="128" t="e">
        <f>SUM(L42:L82)</f>
        <v>#REF!</v>
      </c>
      <c r="M83" s="128" t="e">
        <f>ROUNDUP(M43,0)+ROUNDUP(M42,0)</f>
        <v>#REF!</v>
      </c>
      <c r="N83" s="128" t="e">
        <f>ROUNDUP(SUM(N42:N82),0)</f>
        <v>#REF!</v>
      </c>
      <c r="O83" s="128"/>
      <c r="P83" s="128" t="e">
        <f>ROUNDUP(SUM(P42:P82),0)</f>
        <v>#REF!</v>
      </c>
      <c r="Q83" s="128" t="e">
        <f>ROUNDUP(SUM(Q42:Q82),0)</f>
        <v>#REF!</v>
      </c>
      <c r="R83" s="129"/>
    </row>
    <row r="84" spans="2:18">
      <c r="B84" s="130"/>
      <c r="D84" s="131"/>
      <c r="E84" s="131"/>
      <c r="F84" s="133"/>
      <c r="G84" s="131"/>
      <c r="H84" s="131"/>
      <c r="I84" s="131"/>
      <c r="J84" s="132"/>
      <c r="K84" s="131"/>
      <c r="L84" s="131"/>
      <c r="M84" s="128"/>
      <c r="N84" s="131"/>
      <c r="O84" s="131"/>
      <c r="P84" s="131"/>
      <c r="Q84" s="131"/>
      <c r="R84" s="133"/>
    </row>
    <row r="85" spans="2:18">
      <c r="B85" s="130"/>
      <c r="D85" s="131"/>
      <c r="E85" s="131"/>
      <c r="F85" s="133"/>
      <c r="G85" s="131"/>
      <c r="H85" s="131"/>
      <c r="I85" s="131"/>
      <c r="J85" s="134" t="s">
        <v>296</v>
      </c>
      <c r="K85" s="131"/>
      <c r="L85" s="131"/>
      <c r="M85" s="135" t="e">
        <f>M83*$D$41</f>
        <v>#REF!</v>
      </c>
      <c r="N85" s="135" t="e">
        <f>N83*$E$41</f>
        <v>#REF!</v>
      </c>
      <c r="O85" s="131"/>
      <c r="P85" s="135" t="e">
        <f>P83*$G$41</f>
        <v>#REF!</v>
      </c>
      <c r="Q85" s="135" t="e">
        <f>Q83*$H$41</f>
        <v>#REF!</v>
      </c>
      <c r="R85" s="136" t="e">
        <f>SUM(M85:Q85)</f>
        <v>#REF!</v>
      </c>
    </row>
    <row r="86" spans="2:18">
      <c r="D86" s="137"/>
      <c r="E86" s="137"/>
      <c r="F86" s="160"/>
      <c r="G86" s="137"/>
      <c r="H86" s="137"/>
      <c r="I86" s="137"/>
      <c r="J86" s="134" t="s">
        <v>325</v>
      </c>
      <c r="K86" s="138"/>
      <c r="L86" s="138"/>
      <c r="M86" s="139" t="e">
        <f>M83/45</f>
        <v>#REF!</v>
      </c>
      <c r="N86" s="139" t="e">
        <f>ROUNDUP((ROUNDUP(N83,0)/2),0)</f>
        <v>#REF!</v>
      </c>
      <c r="O86" s="139"/>
      <c r="P86" s="139" t="e">
        <f>P83</f>
        <v>#REF!</v>
      </c>
      <c r="Q86" s="139" t="e">
        <f>Q83</f>
        <v>#REF!</v>
      </c>
      <c r="R86" s="140" t="e">
        <f>SUM(M86:Q86)</f>
        <v>#REF!</v>
      </c>
    </row>
    <row r="87" spans="2:18">
      <c r="D87" s="137"/>
      <c r="E87" s="137"/>
      <c r="F87" s="160"/>
      <c r="G87" s="137"/>
      <c r="H87" s="137"/>
      <c r="I87" s="137"/>
      <c r="J87" s="134" t="s">
        <v>295</v>
      </c>
      <c r="K87" s="137"/>
      <c r="L87" s="137"/>
      <c r="M87" s="137"/>
      <c r="N87" s="137"/>
      <c r="O87" s="137"/>
      <c r="P87" s="137"/>
      <c r="Q87" s="131"/>
      <c r="R87" s="136" t="e">
        <f>O123</f>
        <v>#REF!</v>
      </c>
    </row>
    <row r="88" spans="2:18">
      <c r="D88" s="141"/>
      <c r="E88" s="141"/>
      <c r="F88" s="161"/>
      <c r="G88" s="141"/>
      <c r="H88" s="141"/>
      <c r="I88" s="141"/>
      <c r="J88" s="142"/>
      <c r="K88" s="141"/>
      <c r="L88" s="141"/>
      <c r="M88" s="141"/>
      <c r="N88" s="141"/>
      <c r="O88" s="141"/>
      <c r="P88" s="141"/>
      <c r="R88" s="143"/>
    </row>
    <row r="89" spans="2:18">
      <c r="D89" s="141"/>
      <c r="E89" s="141"/>
      <c r="F89" s="161"/>
      <c r="G89" s="141"/>
      <c r="H89" s="141"/>
      <c r="I89" s="141"/>
      <c r="J89" s="142"/>
      <c r="K89" s="141"/>
      <c r="L89" s="141"/>
      <c r="M89" s="141"/>
      <c r="N89" s="141"/>
      <c r="O89" s="141"/>
      <c r="P89" s="141"/>
      <c r="R89" s="143"/>
    </row>
    <row r="90" spans="2:18">
      <c r="D90" s="141"/>
      <c r="E90" s="141"/>
      <c r="F90" s="161"/>
      <c r="G90" s="141"/>
      <c r="H90" s="141"/>
      <c r="I90" s="141"/>
      <c r="J90" s="142"/>
      <c r="K90" s="141"/>
      <c r="L90" s="141"/>
      <c r="M90" s="141"/>
      <c r="N90" s="141"/>
      <c r="O90" s="141"/>
      <c r="P90" s="141"/>
      <c r="R90" s="143"/>
    </row>
    <row r="91" spans="2:18">
      <c r="D91" s="141"/>
      <c r="E91" s="141"/>
      <c r="F91" s="161"/>
      <c r="G91" s="141"/>
      <c r="H91" s="141"/>
      <c r="I91" s="141"/>
      <c r="J91" s="142"/>
      <c r="K91" s="141"/>
      <c r="L91" s="141"/>
      <c r="M91" s="141"/>
      <c r="N91" s="141"/>
      <c r="O91" s="141"/>
      <c r="P91" s="141"/>
      <c r="R91" s="143"/>
    </row>
    <row r="92" spans="2:18">
      <c r="D92" s="141"/>
      <c r="E92" s="141"/>
      <c r="F92" s="161"/>
      <c r="G92" s="141"/>
      <c r="H92" s="141"/>
      <c r="I92" s="141"/>
      <c r="J92" s="142"/>
      <c r="K92" s="141"/>
      <c r="L92" s="141"/>
      <c r="M92" s="141"/>
      <c r="N92" s="141"/>
      <c r="O92" s="141"/>
      <c r="P92" s="141"/>
      <c r="R92" s="143"/>
    </row>
    <row r="93" spans="2:18">
      <c r="D93" s="141"/>
      <c r="E93" s="141"/>
      <c r="F93" s="161"/>
      <c r="G93" s="141"/>
      <c r="H93" s="141"/>
      <c r="I93" s="141"/>
      <c r="J93" s="142"/>
      <c r="K93" s="141"/>
      <c r="L93" s="141"/>
      <c r="M93" s="141"/>
      <c r="N93" s="141"/>
      <c r="O93" s="141"/>
      <c r="P93" s="141"/>
      <c r="R93" s="143"/>
    </row>
    <row r="94" spans="2:18">
      <c r="D94" s="141"/>
      <c r="E94" s="141"/>
      <c r="F94" s="161"/>
      <c r="G94" s="141"/>
      <c r="H94" s="141"/>
      <c r="I94" s="141"/>
      <c r="J94" s="142"/>
      <c r="K94" s="141"/>
      <c r="L94" s="141"/>
      <c r="M94" s="141"/>
      <c r="N94" s="141"/>
      <c r="O94" s="141"/>
      <c r="P94" s="141"/>
      <c r="R94" s="143"/>
    </row>
    <row r="95" spans="2:18">
      <c r="D95" s="141"/>
      <c r="E95" s="141"/>
      <c r="F95" s="161"/>
      <c r="G95" s="141"/>
      <c r="H95" s="141"/>
      <c r="I95" s="141"/>
      <c r="J95" s="142"/>
      <c r="K95" s="141"/>
      <c r="L95" s="141"/>
      <c r="M95" s="141"/>
      <c r="N95" s="141"/>
      <c r="O95" s="141"/>
      <c r="P95" s="141"/>
      <c r="R95" s="143"/>
    </row>
    <row r="96" spans="2:18">
      <c r="D96" s="141"/>
      <c r="E96" s="141"/>
      <c r="F96" s="161"/>
      <c r="G96" s="141"/>
      <c r="H96" s="141"/>
      <c r="I96" s="141"/>
      <c r="J96" s="142"/>
      <c r="K96" s="141"/>
      <c r="L96" s="141"/>
      <c r="M96" s="141"/>
      <c r="N96" s="141"/>
      <c r="O96" s="141"/>
      <c r="P96" s="141"/>
      <c r="R96" s="143"/>
    </row>
    <row r="97" spans="4:18">
      <c r="D97" s="141"/>
      <c r="E97" s="141"/>
      <c r="F97" s="161"/>
      <c r="G97" s="141"/>
      <c r="H97" s="141"/>
      <c r="I97" s="141"/>
      <c r="J97" s="142"/>
      <c r="K97" s="141"/>
      <c r="L97" s="141"/>
      <c r="M97" s="141"/>
      <c r="N97" s="141"/>
      <c r="O97" s="141"/>
      <c r="P97" s="141"/>
      <c r="R97" s="143"/>
    </row>
    <row r="98" spans="4:18">
      <c r="D98" s="141"/>
      <c r="E98" s="141"/>
      <c r="F98" s="161"/>
      <c r="G98" s="141"/>
      <c r="H98" s="141"/>
      <c r="I98" s="141"/>
      <c r="J98" s="142"/>
      <c r="K98" s="141"/>
      <c r="L98" s="141"/>
      <c r="M98" s="141"/>
      <c r="N98" s="141"/>
      <c r="O98" s="141"/>
      <c r="P98" s="141"/>
      <c r="R98" s="143"/>
    </row>
    <row r="99" spans="4:18">
      <c r="D99" s="141"/>
      <c r="E99" s="141"/>
      <c r="F99" s="161"/>
      <c r="G99" s="141"/>
      <c r="H99" s="141"/>
      <c r="I99" s="141"/>
      <c r="J99" s="142"/>
      <c r="K99" s="141"/>
      <c r="L99" s="141"/>
      <c r="M99" s="141"/>
      <c r="N99" s="141"/>
      <c r="O99" s="141"/>
      <c r="P99" s="141"/>
      <c r="R99" s="143"/>
    </row>
    <row r="100" spans="4:18">
      <c r="D100" s="141"/>
      <c r="E100" s="141"/>
      <c r="F100" s="161"/>
      <c r="G100" s="141"/>
      <c r="H100" s="141"/>
      <c r="I100" s="141"/>
      <c r="J100" s="142"/>
      <c r="K100" s="141"/>
      <c r="L100" s="141"/>
      <c r="M100" s="141"/>
      <c r="N100" s="141"/>
      <c r="O100" s="141"/>
      <c r="P100" s="141"/>
      <c r="R100" s="143"/>
    </row>
    <row r="101" spans="4:18">
      <c r="D101" s="141"/>
      <c r="E101" s="141"/>
      <c r="F101" s="161"/>
      <c r="G101" s="141"/>
      <c r="H101" s="141"/>
      <c r="I101" s="141"/>
      <c r="J101" s="142"/>
      <c r="K101" s="141"/>
      <c r="L101" s="141"/>
      <c r="M101" s="141"/>
      <c r="N101" s="141"/>
      <c r="O101" s="141"/>
      <c r="P101" s="141"/>
      <c r="R101" s="143"/>
    </row>
    <row r="102" spans="4:18">
      <c r="D102" s="141"/>
      <c r="E102" s="141"/>
      <c r="F102" s="161"/>
      <c r="G102" s="141"/>
      <c r="H102" s="141"/>
      <c r="I102" s="141"/>
      <c r="J102" s="142"/>
      <c r="K102" s="141"/>
      <c r="L102" s="141"/>
      <c r="M102" s="141"/>
      <c r="N102" s="141"/>
      <c r="O102" s="141"/>
      <c r="P102" s="141"/>
      <c r="R102" s="143"/>
    </row>
    <row r="103" spans="4:18">
      <c r="D103" s="141"/>
      <c r="E103" s="141"/>
      <c r="F103" s="161"/>
      <c r="G103" s="141"/>
      <c r="H103" s="141"/>
      <c r="I103" s="141"/>
      <c r="J103" s="142"/>
      <c r="K103" s="141"/>
      <c r="L103" s="141"/>
      <c r="M103" s="141"/>
      <c r="N103" s="141"/>
      <c r="O103" s="141"/>
      <c r="P103" s="141"/>
      <c r="R103" s="143"/>
    </row>
    <row r="104" spans="4:18">
      <c r="D104" s="141"/>
      <c r="E104" s="141"/>
      <c r="F104" s="161"/>
      <c r="G104" s="141"/>
      <c r="H104" s="141"/>
      <c r="I104" s="141"/>
      <c r="J104" s="142"/>
      <c r="K104" s="141"/>
      <c r="L104" s="141"/>
      <c r="M104" s="141"/>
      <c r="N104" s="141"/>
      <c r="O104" s="141"/>
      <c r="P104" s="141"/>
      <c r="R104" s="143"/>
    </row>
    <row r="105" spans="4:18">
      <c r="D105" s="141"/>
      <c r="E105" s="141"/>
      <c r="F105" s="161"/>
      <c r="G105" s="141"/>
      <c r="H105" s="141"/>
      <c r="I105" s="141"/>
      <c r="J105" s="142"/>
      <c r="K105" s="141"/>
      <c r="L105" s="141"/>
      <c r="M105" s="141"/>
      <c r="N105" s="141"/>
      <c r="O105" s="141"/>
      <c r="P105" s="141"/>
      <c r="R105" s="143"/>
    </row>
    <row r="106" spans="4:18">
      <c r="D106" s="141"/>
      <c r="E106" s="141"/>
      <c r="F106" s="161"/>
      <c r="G106" s="141"/>
      <c r="H106" s="141"/>
      <c r="I106" s="141"/>
      <c r="J106" s="142"/>
      <c r="K106" s="141"/>
      <c r="L106" s="141"/>
      <c r="M106" s="141"/>
      <c r="N106" s="141"/>
      <c r="O106" s="141"/>
      <c r="P106" s="141"/>
      <c r="R106" s="143"/>
    </row>
    <row r="107" spans="4:18">
      <c r="D107" s="141"/>
      <c r="E107" s="141"/>
      <c r="F107" s="161"/>
      <c r="G107" s="141"/>
      <c r="H107" s="141"/>
      <c r="I107" s="141"/>
      <c r="J107" s="142"/>
      <c r="K107" s="141"/>
      <c r="L107" s="141"/>
      <c r="M107" s="141"/>
      <c r="N107" s="141"/>
      <c r="O107" s="141"/>
      <c r="P107" s="141"/>
      <c r="R107" s="143"/>
    </row>
    <row r="108" spans="4:18">
      <c r="D108" s="141"/>
      <c r="E108" s="141"/>
      <c r="F108" s="161"/>
      <c r="G108" s="141"/>
      <c r="H108" s="141"/>
      <c r="I108" s="141"/>
      <c r="J108" s="142"/>
      <c r="K108" s="141"/>
      <c r="L108" s="141"/>
      <c r="M108" s="141"/>
      <c r="N108" s="141"/>
      <c r="O108" s="141"/>
      <c r="P108" s="141"/>
      <c r="R108" s="143"/>
    </row>
    <row r="109" spans="4:18">
      <c r="D109" s="141"/>
      <c r="E109" s="141"/>
      <c r="F109" s="161"/>
      <c r="G109" s="141"/>
      <c r="H109" s="141"/>
      <c r="I109" s="141"/>
      <c r="J109" s="142"/>
      <c r="K109" s="141"/>
      <c r="L109" s="141"/>
      <c r="M109" s="141"/>
      <c r="N109" s="141"/>
      <c r="O109" s="141"/>
      <c r="P109" s="141"/>
      <c r="R109" s="143"/>
    </row>
    <row r="110" spans="4:18">
      <c r="D110" s="141"/>
      <c r="E110" s="141"/>
      <c r="F110" s="161"/>
      <c r="G110" s="141"/>
      <c r="H110" s="141"/>
      <c r="I110" s="141"/>
      <c r="J110" s="142"/>
      <c r="K110" s="141"/>
      <c r="L110" s="141"/>
      <c r="M110" s="141"/>
      <c r="N110" s="141"/>
      <c r="O110" s="141"/>
      <c r="P110" s="141"/>
      <c r="R110" s="143"/>
    </row>
    <row r="111" spans="4:18">
      <c r="D111" s="141"/>
      <c r="E111" s="141"/>
      <c r="F111" s="161"/>
      <c r="G111" s="141"/>
      <c r="H111" s="141"/>
      <c r="I111" s="141"/>
      <c r="J111" s="142"/>
      <c r="K111" s="141"/>
      <c r="L111" s="141"/>
      <c r="M111" s="141"/>
      <c r="N111" s="141"/>
      <c r="O111" s="141"/>
      <c r="P111" s="141"/>
      <c r="R111" s="143"/>
    </row>
    <row r="112" spans="4:18">
      <c r="D112" s="141"/>
      <c r="E112" s="141"/>
      <c r="F112" s="161"/>
      <c r="G112" s="141"/>
      <c r="H112" s="141"/>
      <c r="I112" s="141"/>
      <c r="J112" s="142"/>
      <c r="K112" s="141"/>
      <c r="L112" s="141"/>
      <c r="M112" s="141"/>
      <c r="N112" s="141"/>
      <c r="O112" s="141"/>
      <c r="P112" s="141"/>
      <c r="R112" s="143"/>
    </row>
    <row r="113" spans="4:18">
      <c r="D113" s="141"/>
      <c r="E113" s="141"/>
      <c r="F113" s="161"/>
      <c r="G113" s="141"/>
      <c r="H113" s="141"/>
      <c r="I113" s="141"/>
      <c r="J113" s="142"/>
      <c r="K113" s="141"/>
      <c r="L113" s="141"/>
      <c r="M113" s="141"/>
      <c r="N113" s="141"/>
      <c r="O113" s="141"/>
      <c r="P113" s="141"/>
      <c r="R113" s="143"/>
    </row>
    <row r="114" spans="4:18">
      <c r="D114" s="141"/>
      <c r="E114" s="141"/>
      <c r="F114" s="161"/>
      <c r="G114" s="141"/>
      <c r="H114" s="141"/>
      <c r="I114" s="141"/>
      <c r="J114" s="142"/>
      <c r="K114" s="141"/>
      <c r="L114" s="141"/>
      <c r="M114" s="141"/>
      <c r="N114" s="141"/>
      <c r="O114" s="141"/>
      <c r="P114" s="141"/>
      <c r="R114" s="143"/>
    </row>
    <row r="115" spans="4:18">
      <c r="D115" s="141"/>
      <c r="E115" s="141"/>
      <c r="F115" s="161"/>
      <c r="G115" s="141"/>
      <c r="H115" s="141"/>
      <c r="I115" s="141"/>
      <c r="J115" s="142"/>
      <c r="K115" s="141"/>
      <c r="L115" s="141"/>
      <c r="M115" s="141"/>
      <c r="N115" s="141"/>
      <c r="O115" s="141"/>
      <c r="P115" s="141"/>
      <c r="R115" s="143"/>
    </row>
    <row r="116" spans="4:18">
      <c r="D116" s="141"/>
      <c r="E116" s="141"/>
      <c r="F116" s="161"/>
      <c r="G116" s="141"/>
      <c r="H116" s="141"/>
      <c r="I116" s="141"/>
      <c r="J116" s="142"/>
      <c r="K116" s="141"/>
      <c r="L116" s="141"/>
      <c r="M116" s="141"/>
      <c r="N116" s="141"/>
      <c r="O116" s="141"/>
      <c r="P116" s="141"/>
      <c r="R116" s="143"/>
    </row>
    <row r="117" spans="4:18">
      <c r="D117" s="141"/>
      <c r="E117" s="141"/>
      <c r="F117" s="161"/>
      <c r="G117" s="141"/>
      <c r="H117" s="141"/>
      <c r="I117" s="141"/>
      <c r="J117" s="142"/>
      <c r="K117" s="141"/>
      <c r="L117" s="141"/>
      <c r="M117" s="141"/>
      <c r="N117" s="141"/>
      <c r="O117" s="141"/>
      <c r="P117" s="141"/>
      <c r="R117" s="143"/>
    </row>
    <row r="118" spans="4:18">
      <c r="D118" s="141"/>
      <c r="E118" s="141"/>
      <c r="F118" s="161"/>
      <c r="G118" s="141"/>
      <c r="H118" s="141"/>
      <c r="I118" s="141"/>
      <c r="J118" s="144"/>
      <c r="K118" s="141"/>
      <c r="L118" s="141"/>
      <c r="M118" s="141"/>
      <c r="N118" s="141"/>
      <c r="O118" s="141"/>
      <c r="P118" s="141"/>
    </row>
    <row r="119" spans="4:18">
      <c r="D119" s="141"/>
      <c r="E119" s="141"/>
      <c r="F119" s="161"/>
      <c r="G119" s="141"/>
      <c r="H119" s="141"/>
      <c r="I119" s="141"/>
      <c r="J119" s="144"/>
      <c r="K119" s="141"/>
      <c r="L119" s="141"/>
      <c r="M119" s="141"/>
      <c r="N119" s="141"/>
      <c r="O119" s="141"/>
      <c r="P119" s="141"/>
    </row>
    <row r="120" spans="4:18" hidden="1" outlineLevel="1">
      <c r="K120" s="137" t="s">
        <v>297</v>
      </c>
      <c r="L120" s="131"/>
      <c r="M120" s="131"/>
      <c r="N120" s="131"/>
      <c r="O120" s="131"/>
    </row>
    <row r="121" spans="4:18" hidden="1" outlineLevel="1">
      <c r="K121" s="131"/>
      <c r="L121" s="131"/>
      <c r="M121" s="131"/>
      <c r="N121" s="131"/>
      <c r="O121" s="131"/>
    </row>
    <row r="122" spans="4:18" s="145" customFormat="1" ht="28.8" hidden="1" outlineLevel="1">
      <c r="F122" s="162"/>
      <c r="K122" s="146" t="s">
        <v>286</v>
      </c>
      <c r="L122" s="146" t="s">
        <v>298</v>
      </c>
      <c r="M122" s="146" t="s">
        <v>288</v>
      </c>
      <c r="N122" s="146" t="s">
        <v>293</v>
      </c>
      <c r="O122" s="146" t="s">
        <v>294</v>
      </c>
    </row>
    <row r="123" spans="4:18" hidden="1" outlineLevel="1">
      <c r="K123" s="131" t="e">
        <f>IF(L83&lt;=L127-150,K127,IF(L83&lt;=L128-150,K128,IF(L83&lt;=L129-150,K129,IF(L83&lt;=L130-150,K130,"индивидуальный расчет"))))</f>
        <v>#REF!</v>
      </c>
      <c r="L123" s="131" t="e">
        <f>IF(R86&lt;=M127,K127,IF(R86&lt;=M128,K128,IF(R86&lt;=M129,K129,IF(R86&lt;=M130,K130,"индивидуальный расчет"))))</f>
        <v>#REF!</v>
      </c>
      <c r="M123" s="131" t="e">
        <f>IF(B20="Навалом",VLOOKUP(K123,K127:O130,5,0),IF(VLOOKUP(K123,K127:L130,2,0)&gt;VLOOKUP(L123,K127:L130,2,0),K123,L123))</f>
        <v>#REF!</v>
      </c>
      <c r="N123" s="147">
        <f>B22</f>
        <v>0</v>
      </c>
      <c r="O123" s="136" t="e">
        <f>VLOOKUP(M123,K127:N130,4,0)*N123</f>
        <v>#REF!</v>
      </c>
    </row>
    <row r="124" spans="4:18" hidden="1" outlineLevel="1"/>
    <row r="125" spans="4:18" hidden="1" outlineLevel="1"/>
    <row r="126" spans="4:18" ht="31.2" hidden="1" outlineLevel="1">
      <c r="K126" s="148" t="s">
        <v>180</v>
      </c>
      <c r="L126" s="148" t="s">
        <v>285</v>
      </c>
      <c r="M126" s="148" t="s">
        <v>287</v>
      </c>
      <c r="N126" s="148" t="s">
        <v>292</v>
      </c>
      <c r="O126" s="148" t="s">
        <v>180</v>
      </c>
      <c r="Q126" s="149" t="s">
        <v>324</v>
      </c>
    </row>
    <row r="127" spans="4:18" ht="15.6" hidden="1" outlineLevel="1">
      <c r="G127" s="52" t="s">
        <v>326</v>
      </c>
      <c r="H127" s="52" t="s">
        <v>320</v>
      </c>
      <c r="J127" s="52" t="s">
        <v>318</v>
      </c>
      <c r="K127" s="150" t="s">
        <v>181</v>
      </c>
      <c r="L127" s="150">
        <v>2500</v>
      </c>
      <c r="M127" s="151">
        <v>4</v>
      </c>
      <c r="N127" s="152">
        <v>100</v>
      </c>
      <c r="O127" s="150" t="s">
        <v>181</v>
      </c>
      <c r="P127" s="141" t="s">
        <v>321</v>
      </c>
    </row>
    <row r="128" spans="4:18" ht="15.6" hidden="1" outlineLevel="1">
      <c r="G128" s="52" t="s">
        <v>327</v>
      </c>
      <c r="H128" s="52" t="s">
        <v>312</v>
      </c>
      <c r="J128" s="52" t="s">
        <v>315</v>
      </c>
      <c r="K128" s="153" t="s">
        <v>182</v>
      </c>
      <c r="L128" s="153">
        <v>5000</v>
      </c>
      <c r="M128" s="151">
        <v>12</v>
      </c>
      <c r="N128" s="151">
        <v>130</v>
      </c>
      <c r="O128" s="153" t="s">
        <v>182</v>
      </c>
      <c r="P128" s="141" t="s">
        <v>316</v>
      </c>
      <c r="Q128" s="52" t="s">
        <v>317</v>
      </c>
      <c r="R128" s="52" t="s">
        <v>322</v>
      </c>
    </row>
    <row r="129" spans="7:18" ht="15.6" hidden="1" outlineLevel="1">
      <c r="G129" s="52" t="s">
        <v>328</v>
      </c>
      <c r="H129" s="52" t="s">
        <v>312</v>
      </c>
      <c r="J129" s="52" t="s">
        <v>315</v>
      </c>
      <c r="K129" s="150" t="s">
        <v>183</v>
      </c>
      <c r="L129" s="150">
        <v>10000</v>
      </c>
      <c r="M129" s="151">
        <v>12</v>
      </c>
      <c r="N129" s="151">
        <v>150</v>
      </c>
      <c r="O129" s="150" t="s">
        <v>183</v>
      </c>
      <c r="P129" s="141" t="s">
        <v>316</v>
      </c>
      <c r="Q129" s="52" t="s">
        <v>317</v>
      </c>
      <c r="R129" s="52" t="s">
        <v>323</v>
      </c>
    </row>
    <row r="130" spans="7:18" ht="15.6" hidden="1" outlineLevel="1">
      <c r="G130" s="52" t="s">
        <v>328</v>
      </c>
      <c r="H130" s="52" t="s">
        <v>312</v>
      </c>
      <c r="J130" s="52" t="s">
        <v>313</v>
      </c>
      <c r="K130" s="150" t="s">
        <v>184</v>
      </c>
      <c r="L130" s="150">
        <v>20000</v>
      </c>
      <c r="M130" s="152">
        <v>26</v>
      </c>
      <c r="N130" s="152">
        <v>200</v>
      </c>
      <c r="O130" s="150" t="s">
        <v>184</v>
      </c>
      <c r="P130" s="141" t="s">
        <v>319</v>
      </c>
      <c r="Q130" s="52" t="s">
        <v>314</v>
      </c>
      <c r="R130" s="52" t="s">
        <v>323</v>
      </c>
    </row>
    <row r="131" spans="7:18" hidden="1" outlineLevel="1"/>
    <row r="132" spans="7:18" collapsed="1"/>
  </sheetData>
  <sheetProtection algorithmName="SHA-512" hashValue="XUuE9KrzV1vmwYl7VkffDXth8PNY4iMoWyngwioV1C/s7zvI2yKieTUj6Z/pN0TW6DbRvAjY9gjknncFt2WT+Q==" saltValue="3pZoaAoDYJLKOEb5EQZvqA==" spinCount="100000" sheet="1" objects="1" scenarios="1"/>
  <mergeCells count="2">
    <mergeCell ref="J2:Q7"/>
    <mergeCell ref="J9:Q11"/>
  </mergeCells>
  <phoneticPr fontId="43" type="noConversion"/>
  <conditionalFormatting sqref="B4:B5">
    <cfRule type="expression" dxfId="13" priority="34">
      <formula>EXACT(#REF!,"Не выбрано!")</formula>
    </cfRule>
  </conditionalFormatting>
  <conditionalFormatting sqref="B20:B21">
    <cfRule type="expression" dxfId="12" priority="4">
      <formula>EXACT(#REF!,"Не выбрано!")</formula>
    </cfRule>
  </conditionalFormatting>
  <conditionalFormatting sqref="G4:G5">
    <cfRule type="expression" dxfId="11" priority="3">
      <formula>EXACT(#REF!,"Не выбрано!")</formula>
    </cfRule>
  </conditionalFormatting>
  <dataValidations count="6">
    <dataValidation showInputMessage="1" showErrorMessage="1" sqref="H4:I5 C20:E21 C4:D5 E5" xr:uid="{74E61421-7A30-49A5-851C-29A83C973BD7}"/>
    <dataValidation type="list" allowBlank="1" showInputMessage="1" showErrorMessage="1" sqref="G4" xr:uid="{46EFF4AC-A668-4790-A67A-95B5E38AC751}">
      <formula1>"Не выбрано!, 16 неделя 2026 (13.04-17.04), 17 неделя 2026 (20.04-24.04), 18 неделя 2026 (27.04-30.04), 19 неделя 2026 (04.05-08.05), 20 неделя 2026 (12.05-15.05), 21 неделя 2026 (18.05-22.05)"</formula1>
    </dataValidation>
    <dataValidation type="list" allowBlank="1" showInputMessage="1" showErrorMessage="1" sqref="G5 B5" xr:uid="{AA726DA2-9883-49CE-B7C6-11D59B03FF83}">
      <formula1>"Не выбрано!,в кассу,на р/счет"</formula1>
    </dataValidation>
    <dataValidation type="list" allowBlank="1" showInputMessage="1" showErrorMessage="1" sqref="B20" xr:uid="{5B852611-B218-4C52-8F6E-5B35799C5380}">
      <formula1>"Не выбрано!,Навалом,В таре"</formula1>
    </dataValidation>
    <dataValidation type="list" allowBlank="1" showInputMessage="1" showErrorMessage="1" sqref="B21" xr:uid="{4F124E6A-83C2-4551-A253-F4DF0759B8C3}">
      <formula1>"Не выбрано!,Самовывоз,Доставка до ТК,Доставка до клиента"</formula1>
    </dataValidation>
    <dataValidation type="list" allowBlank="1" showInputMessage="1" showErrorMessage="1" sqref="B4" xr:uid="{44E2A6FA-9A40-4C5C-8594-74B8FCDAC895}">
      <formula1>"Не выбрано!, 17 неделя 2026 (20.04-24.04), 18 неделя 2026 (27.04-30.04), 19 неделя 2026 (04.05-08.05), 20 неделя 2026 (12.05-15.05), 21 неделя 2026 (18.05-22.05), 22 неделя 2026 (25.05-29.05)"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02BB-BF00-4322-84B3-00D48ABF4771}">
  <sheetPr>
    <tabColor theme="9" tint="0.39997558519241921"/>
  </sheetPr>
  <dimension ref="B1:AF297"/>
  <sheetViews>
    <sheetView showGridLines="0" tabSelected="1" zoomScale="85" zoomScaleNormal="85" workbookViewId="0">
      <selection activeCell="R21" sqref="R21"/>
    </sheetView>
  </sheetViews>
  <sheetFormatPr defaultColWidth="9.21875" defaultRowHeight="14.4" outlineLevelCol="1"/>
  <cols>
    <col min="1" max="1" width="2.77734375" style="163" customWidth="1"/>
    <col min="2" max="2" width="4.21875" style="246" hidden="1" customWidth="1" outlineLevel="1"/>
    <col min="3" max="3" width="12.77734375" style="163" hidden="1" customWidth="1" outlineLevel="1"/>
    <col min="4" max="4" width="5.44140625" style="214" hidden="1" customWidth="1" outlineLevel="1"/>
    <col min="5" max="8" width="5.33203125" style="251" hidden="1" customWidth="1" outlineLevel="1"/>
    <col min="9" max="9" width="5.109375" style="277" hidden="1" customWidth="1" outlineLevel="1"/>
    <col min="10" max="10" width="14.88671875" style="1" customWidth="1" collapsed="1"/>
    <col min="11" max="11" width="23.44140625" style="1" customWidth="1"/>
    <col min="12" max="12" width="20.88671875" style="1" customWidth="1"/>
    <col min="13" max="13" width="27.109375" style="1" customWidth="1"/>
    <col min="14" max="14" width="10.109375" style="1" customWidth="1"/>
    <col min="15" max="16" width="5.21875" style="1" customWidth="1"/>
    <col min="17" max="17" width="5.109375" style="173" customWidth="1"/>
    <col min="18" max="18" width="20" style="173" customWidth="1"/>
    <col min="19" max="19" width="6.109375" style="1" customWidth="1"/>
    <col min="20" max="20" width="6.6640625" style="175" customWidth="1"/>
    <col min="21" max="24" width="13.5546875" style="1" customWidth="1"/>
    <col min="25" max="25" width="10.5546875" style="1" customWidth="1"/>
    <col min="26" max="26" width="11.77734375" style="1" hidden="1" customWidth="1"/>
    <col min="27" max="27" width="15.21875" style="1" customWidth="1"/>
    <col min="28" max="28" width="8.77734375" style="1" customWidth="1"/>
    <col min="29" max="30" width="8.109375" style="1" customWidth="1"/>
    <col min="31" max="31" width="26.77734375" style="1" customWidth="1"/>
    <col min="32" max="32" width="7.109375" style="163" customWidth="1"/>
    <col min="33" max="16384" width="9.21875" style="163"/>
  </cols>
  <sheetData>
    <row r="1" spans="11:30" ht="20.399999999999999" customHeight="1">
      <c r="K1" s="171"/>
      <c r="M1" s="171"/>
      <c r="N1" s="171"/>
      <c r="Q1" s="172" t="s">
        <v>869</v>
      </c>
      <c r="S1" s="174"/>
      <c r="V1" s="304" t="s">
        <v>405</v>
      </c>
      <c r="W1" s="304"/>
      <c r="X1" s="242"/>
      <c r="Z1" s="227"/>
      <c r="AB1" s="242"/>
      <c r="AC1" s="242"/>
      <c r="AD1" s="242"/>
    </row>
    <row r="2" spans="11:30" ht="1.2" customHeight="1">
      <c r="L2" s="173"/>
      <c r="M2" s="171"/>
      <c r="N2" s="171"/>
      <c r="O2" s="2"/>
      <c r="P2" s="173"/>
      <c r="Q2" s="1"/>
      <c r="R2" s="176"/>
      <c r="S2" s="177"/>
      <c r="T2" s="1"/>
      <c r="V2" s="304"/>
      <c r="W2" s="304"/>
      <c r="X2" s="242"/>
      <c r="Y2" s="227"/>
      <c r="Z2" s="227"/>
      <c r="AA2" s="242"/>
      <c r="AB2" s="242"/>
      <c r="AC2" s="242"/>
      <c r="AD2" s="242"/>
    </row>
    <row r="3" spans="11:30" ht="13.2" customHeight="1">
      <c r="L3" s="173"/>
      <c r="M3" s="178" t="s">
        <v>87</v>
      </c>
      <c r="N3" s="271"/>
      <c r="O3" s="271"/>
      <c r="P3" s="271"/>
      <c r="Q3" s="271"/>
      <c r="R3" s="271"/>
      <c r="S3" s="271"/>
      <c r="T3" s="271"/>
      <c r="V3" s="304"/>
      <c r="W3" s="304"/>
      <c r="X3" s="242"/>
      <c r="Y3" s="227"/>
      <c r="Z3" s="227"/>
      <c r="AA3" s="242"/>
      <c r="AB3" s="242"/>
      <c r="AC3" s="242"/>
      <c r="AD3" s="242"/>
    </row>
    <row r="4" spans="11:30" ht="18.600000000000001" customHeight="1">
      <c r="L4" s="173"/>
      <c r="M4" s="310" t="s">
        <v>866</v>
      </c>
      <c r="N4" s="310"/>
      <c r="O4" s="310"/>
      <c r="P4" s="310"/>
      <c r="Q4" s="310"/>
      <c r="R4" s="310"/>
      <c r="S4" s="310"/>
      <c r="T4" s="310"/>
      <c r="V4" s="304"/>
      <c r="W4" s="304"/>
      <c r="X4" s="242"/>
      <c r="Y4" s="227"/>
      <c r="Z4" s="227"/>
      <c r="AA4" s="242"/>
      <c r="AB4" s="242"/>
      <c r="AC4" s="242"/>
      <c r="AD4" s="242"/>
    </row>
    <row r="5" spans="11:30" ht="11.4" customHeight="1">
      <c r="L5" s="173"/>
      <c r="M5" s="275" t="s">
        <v>367</v>
      </c>
      <c r="N5" s="173"/>
      <c r="O5" s="173"/>
      <c r="P5" s="171"/>
      <c r="Q5" s="171"/>
      <c r="R5" s="2"/>
      <c r="S5" s="173"/>
      <c r="T5" s="173"/>
      <c r="V5" s="242"/>
      <c r="W5" s="242"/>
      <c r="X5" s="243"/>
      <c r="Y5" s="227"/>
      <c r="Z5" s="227"/>
      <c r="AA5" s="242"/>
      <c r="AB5" s="242"/>
      <c r="AC5" s="242"/>
      <c r="AD5" s="242"/>
    </row>
    <row r="6" spans="11:30" ht="3" customHeight="1">
      <c r="L6" s="173"/>
      <c r="N6" s="173"/>
      <c r="O6" s="173"/>
      <c r="P6" s="171"/>
      <c r="Q6" s="171"/>
      <c r="R6" s="2"/>
      <c r="S6" s="173"/>
      <c r="T6" s="173"/>
      <c r="Y6" s="227"/>
      <c r="Z6" s="227"/>
      <c r="AA6" s="242"/>
      <c r="AB6" s="242"/>
      <c r="AC6" s="242"/>
      <c r="AD6" s="242"/>
    </row>
    <row r="7" spans="11:30" ht="12" customHeight="1">
      <c r="L7" s="173"/>
      <c r="M7" s="284" t="s">
        <v>867</v>
      </c>
      <c r="N7" s="285"/>
      <c r="O7" s="173"/>
      <c r="P7" s="171"/>
      <c r="Q7" s="171"/>
      <c r="R7" s="2"/>
      <c r="S7" s="173"/>
      <c r="T7" s="173"/>
      <c r="AB7" s="179"/>
      <c r="AC7" s="179"/>
    </row>
    <row r="8" spans="11:30" ht="3.6" customHeight="1">
      <c r="L8" s="173"/>
      <c r="M8" s="276"/>
      <c r="N8" s="173"/>
      <c r="O8" s="173"/>
      <c r="P8" s="171"/>
      <c r="Q8" s="171"/>
      <c r="R8" s="2"/>
      <c r="S8" s="173"/>
      <c r="T8" s="173"/>
      <c r="AB8" s="179"/>
      <c r="AC8" s="179"/>
    </row>
    <row r="9" spans="11:30" ht="11.4" customHeight="1">
      <c r="L9" s="173"/>
      <c r="M9" s="180" t="s">
        <v>868</v>
      </c>
      <c r="N9" s="173"/>
      <c r="O9" s="173"/>
      <c r="P9" s="171"/>
      <c r="Q9" s="171"/>
      <c r="R9" s="2"/>
      <c r="S9" s="173"/>
      <c r="T9" s="173"/>
      <c r="Y9" s="181"/>
      <c r="Z9" s="181"/>
    </row>
    <row r="10" spans="11:30" ht="12.6" customHeight="1">
      <c r="L10" s="173"/>
      <c r="M10" s="180" t="s">
        <v>424</v>
      </c>
      <c r="N10" s="173"/>
      <c r="O10" s="173"/>
      <c r="P10" s="171"/>
      <c r="Q10" s="171"/>
      <c r="R10" s="2"/>
      <c r="S10" s="173"/>
      <c r="T10" s="173"/>
    </row>
    <row r="11" spans="11:30" ht="12.6" customHeight="1">
      <c r="L11" s="173"/>
      <c r="M11" s="180" t="s">
        <v>426</v>
      </c>
      <c r="N11" s="173"/>
      <c r="O11" s="173"/>
      <c r="P11" s="171"/>
      <c r="Q11" s="171"/>
      <c r="R11" s="2"/>
      <c r="S11" s="173"/>
      <c r="T11" s="173"/>
    </row>
    <row r="12" spans="11:30" ht="2.4" customHeight="1">
      <c r="L12" s="173"/>
      <c r="M12" s="180"/>
      <c r="N12" s="173"/>
      <c r="O12" s="173"/>
      <c r="P12" s="171"/>
      <c r="Q12" s="171"/>
      <c r="R12" s="2"/>
      <c r="S12" s="173"/>
      <c r="T12" s="173"/>
    </row>
    <row r="13" spans="11:30" ht="12" customHeight="1">
      <c r="L13" s="173"/>
      <c r="M13" s="284" t="s">
        <v>427</v>
      </c>
      <c r="N13" s="285"/>
      <c r="O13" s="285"/>
      <c r="P13" s="286"/>
      <c r="Q13" s="286"/>
      <c r="R13" s="287"/>
      <c r="S13" s="173"/>
      <c r="T13" s="173"/>
    </row>
    <row r="14" spans="11:30" ht="12" customHeight="1">
      <c r="L14" s="173"/>
      <c r="M14" s="180" t="s">
        <v>406</v>
      </c>
      <c r="N14" s="173"/>
      <c r="O14" s="173"/>
      <c r="P14" s="171"/>
      <c r="Q14" s="171"/>
      <c r="R14" s="2"/>
      <c r="S14" s="173"/>
      <c r="T14" s="173"/>
    </row>
    <row r="15" spans="11:30" ht="10.8" customHeight="1">
      <c r="L15" s="173"/>
      <c r="M15" s="180" t="s">
        <v>403</v>
      </c>
      <c r="N15" s="226"/>
      <c r="O15" s="226"/>
      <c r="P15" s="226"/>
      <c r="Q15" s="226"/>
      <c r="R15" s="226"/>
      <c r="S15" s="226"/>
      <c r="T15" s="226"/>
      <c r="Z15" s="211"/>
      <c r="AA15" s="182"/>
    </row>
    <row r="16" spans="11:30">
      <c r="L16" s="173"/>
      <c r="M16" s="275" t="s">
        <v>425</v>
      </c>
      <c r="N16" s="171"/>
      <c r="O16" s="2"/>
      <c r="P16" s="173"/>
      <c r="Q16" s="1"/>
      <c r="R16" s="176"/>
      <c r="S16" s="177"/>
      <c r="T16" s="1"/>
      <c r="AA16" s="163"/>
      <c r="AB16" s="163"/>
      <c r="AC16" s="163"/>
    </row>
    <row r="17" spans="2:32" ht="4.8" customHeight="1" thickBot="1">
      <c r="L17" s="173"/>
      <c r="M17" s="183"/>
      <c r="N17" s="171"/>
      <c r="O17" s="2"/>
      <c r="P17" s="173"/>
      <c r="Q17" s="1"/>
      <c r="R17" s="176"/>
      <c r="S17" s="177"/>
      <c r="T17" s="1"/>
      <c r="AA17" s="182"/>
    </row>
    <row r="18" spans="2:32" ht="18">
      <c r="L18" s="173"/>
      <c r="M18" s="266" t="s">
        <v>84</v>
      </c>
      <c r="N18" s="171"/>
      <c r="Q18" s="1"/>
      <c r="R18" s="176"/>
      <c r="S18" s="177"/>
      <c r="T18" s="1"/>
      <c r="U18" s="305">
        <f>SUM(Y24:Y296)</f>
        <v>0</v>
      </c>
      <c r="V18" s="306"/>
      <c r="W18" s="252" t="s">
        <v>401</v>
      </c>
      <c r="X18" s="254"/>
      <c r="Y18" s="255"/>
      <c r="Z18" s="263"/>
      <c r="AA18" s="182"/>
    </row>
    <row r="19" spans="2:32" ht="18">
      <c r="L19" s="173"/>
      <c r="M19" s="183"/>
      <c r="N19" s="309" t="s">
        <v>85</v>
      </c>
      <c r="O19" s="309"/>
      <c r="P19" s="309"/>
      <c r="Q19" s="309"/>
      <c r="R19" s="309"/>
      <c r="S19" s="177"/>
      <c r="T19" s="289" t="str">
        <f>IF(U19=0, "", IF(U19&lt;25000, "ОШИБКА!!!", ""))</f>
        <v/>
      </c>
      <c r="U19" s="307">
        <f>SUM(AA24:AA296)</f>
        <v>0</v>
      </c>
      <c r="V19" s="308"/>
      <c r="W19" s="253" t="s">
        <v>402</v>
      </c>
      <c r="X19" s="258"/>
      <c r="Y19" s="259"/>
      <c r="Z19" s="263"/>
      <c r="AA19" s="292" t="str">
        <f>IF(U19=0, "", IF(U19&lt;25000, "НЕ СОБЛЮДЕНЫ УСЛОВИЯ минимальной суммы заказа", ""))</f>
        <v/>
      </c>
    </row>
    <row r="20" spans="2:32" ht="4.8" customHeight="1">
      <c r="L20" s="173"/>
      <c r="M20" s="183"/>
      <c r="N20" s="171"/>
      <c r="O20" s="2"/>
      <c r="P20" s="173"/>
      <c r="Q20" s="3"/>
      <c r="R20" s="176"/>
      <c r="S20" s="177"/>
      <c r="T20" s="1"/>
      <c r="U20" s="256"/>
      <c r="V20" s="257"/>
      <c r="W20" s="253"/>
      <c r="X20" s="258"/>
      <c r="Y20" s="259"/>
      <c r="Z20" s="263"/>
      <c r="AA20" s="182"/>
    </row>
    <row r="21" spans="2:32" ht="18" customHeight="1" thickBot="1">
      <c r="L21" s="173"/>
      <c r="M21" s="183"/>
      <c r="N21" s="171"/>
      <c r="O21" s="2"/>
      <c r="Q21" s="184" t="s">
        <v>86</v>
      </c>
      <c r="R21" s="228" t="s">
        <v>865</v>
      </c>
      <c r="S21" s="177"/>
      <c r="T21" s="1"/>
      <c r="U21" s="290" t="s">
        <v>407</v>
      </c>
      <c r="V21" s="291"/>
      <c r="W21" s="291"/>
      <c r="X21" s="260"/>
      <c r="Y21" s="261"/>
      <c r="Z21" s="263"/>
      <c r="AA21" s="185"/>
    </row>
    <row r="22" spans="2:32" ht="16.2" customHeight="1">
      <c r="E22" s="303" t="s">
        <v>445</v>
      </c>
      <c r="F22" s="303"/>
      <c r="L22" s="173"/>
      <c r="M22" s="186"/>
      <c r="N22" s="171"/>
      <c r="O22" s="2"/>
      <c r="P22" s="173"/>
      <c r="Q22" s="1"/>
      <c r="R22" s="176"/>
      <c r="S22" s="177"/>
      <c r="T22" s="1"/>
      <c r="U22" s="267" t="s">
        <v>398</v>
      </c>
      <c r="V22" s="268"/>
      <c r="W22" s="267" t="s">
        <v>399</v>
      </c>
      <c r="X22" s="268"/>
      <c r="Z22" s="264">
        <f>SUM(Z24:Z296)</f>
        <v>0</v>
      </c>
      <c r="AA22" s="182"/>
    </row>
    <row r="23" spans="2:32" ht="66.599999999999994" customHeight="1">
      <c r="C23" s="164"/>
      <c r="D23" s="296" t="s">
        <v>418</v>
      </c>
      <c r="E23" s="302" t="s">
        <v>860</v>
      </c>
      <c r="F23" s="302" t="s">
        <v>861</v>
      </c>
      <c r="G23" s="296" t="s">
        <v>423</v>
      </c>
      <c r="H23" s="296" t="s">
        <v>863</v>
      </c>
      <c r="I23" s="278"/>
      <c r="J23" s="187" t="s">
        <v>329</v>
      </c>
      <c r="K23" s="187" t="s">
        <v>94</v>
      </c>
      <c r="L23" s="187" t="s">
        <v>93</v>
      </c>
      <c r="M23" s="187" t="s">
        <v>0</v>
      </c>
      <c r="N23" s="187" t="s">
        <v>95</v>
      </c>
      <c r="O23" s="187" t="s">
        <v>96</v>
      </c>
      <c r="P23" s="187" t="s">
        <v>97</v>
      </c>
      <c r="Q23" s="187" t="s">
        <v>98</v>
      </c>
      <c r="R23" s="187" t="s">
        <v>12</v>
      </c>
      <c r="S23" s="187" t="s">
        <v>99</v>
      </c>
      <c r="T23" s="187" t="s">
        <v>356</v>
      </c>
      <c r="U23" s="269" t="s">
        <v>419</v>
      </c>
      <c r="V23" s="269" t="s">
        <v>420</v>
      </c>
      <c r="W23" s="269" t="s">
        <v>421</v>
      </c>
      <c r="X23" s="270" t="s">
        <v>422</v>
      </c>
      <c r="Y23" s="187" t="s">
        <v>11</v>
      </c>
      <c r="Z23" s="225" t="s">
        <v>397</v>
      </c>
      <c r="AA23" s="187" t="s">
        <v>400</v>
      </c>
      <c r="AB23" s="187" t="s">
        <v>100</v>
      </c>
      <c r="AC23" s="188" t="s">
        <v>13</v>
      </c>
      <c r="AD23" s="188" t="s">
        <v>14</v>
      </c>
      <c r="AE23" s="188" t="s">
        <v>15</v>
      </c>
      <c r="AF23" s="163" t="s">
        <v>16</v>
      </c>
    </row>
    <row r="24" spans="2:32" s="165" customFormat="1" ht="18" customHeight="1">
      <c r="B24" s="247"/>
      <c r="C24" s="166" t="s">
        <v>101</v>
      </c>
      <c r="D24" s="215"/>
      <c r="E24" s="215"/>
      <c r="F24" s="215"/>
      <c r="G24" s="215"/>
      <c r="H24" s="215"/>
      <c r="I24" s="279"/>
      <c r="J24" s="295" t="s">
        <v>632</v>
      </c>
      <c r="K24" s="274"/>
      <c r="L24" s="272"/>
      <c r="M24" s="272"/>
      <c r="N24" s="273"/>
      <c r="O24" s="273"/>
      <c r="P24" s="273"/>
      <c r="Q24" s="272"/>
      <c r="R24" s="272"/>
      <c r="S24" s="191"/>
      <c r="T24" s="192"/>
      <c r="U24" s="193"/>
      <c r="V24" s="193"/>
      <c r="W24" s="193"/>
      <c r="X24" s="193"/>
      <c r="Y24" s="4"/>
      <c r="Z24" s="193"/>
      <c r="AA24" s="193"/>
      <c r="AB24" s="193"/>
      <c r="AC24" s="194"/>
      <c r="AD24" s="194"/>
      <c r="AE24" s="195"/>
      <c r="AF24" s="163"/>
    </row>
    <row r="25" spans="2:32" s="170" customFormat="1">
      <c r="B25" s="248"/>
      <c r="C25" s="196" t="s">
        <v>479</v>
      </c>
      <c r="D25" s="262"/>
      <c r="E25" s="294">
        <v>142</v>
      </c>
      <c r="F25" s="294">
        <v>142</v>
      </c>
      <c r="G25" s="262"/>
      <c r="H25" s="262"/>
      <c r="I25" s="196" t="s">
        <v>10</v>
      </c>
      <c r="J25" s="196" t="s">
        <v>632</v>
      </c>
      <c r="K25" s="196" t="s">
        <v>69</v>
      </c>
      <c r="L25" s="196" t="s">
        <v>68</v>
      </c>
      <c r="M25" s="196" t="s">
        <v>70</v>
      </c>
      <c r="N25" s="293" t="s">
        <v>178</v>
      </c>
      <c r="O25" s="218"/>
      <c r="P25" s="218"/>
      <c r="Q25" s="218"/>
      <c r="R25" s="173"/>
      <c r="S25" s="197" t="s">
        <v>102</v>
      </c>
      <c r="T25" s="220">
        <v>24</v>
      </c>
      <c r="U25" s="223">
        <v>165</v>
      </c>
      <c r="V25" s="288">
        <v>141</v>
      </c>
      <c r="W25" s="288">
        <v>141</v>
      </c>
      <c r="X25" s="288">
        <v>141</v>
      </c>
      <c r="Y25" s="5"/>
      <c r="Z25" s="224">
        <f t="shared" ref="Z25:Z88" si="0">U25*Y25</f>
        <v>0</v>
      </c>
      <c r="AA25" s="265">
        <f t="shared" ref="AA25:AA88" si="1">IF(V25&lt;&gt;"",IF(AND($Z$22&gt;=200000,Y25&gt;=20),Y25*X25,IF(AND($Z$22&gt;=200000,Y25&lt;20),Y25*W25,IF(AND($Z$22&lt;200000,Y25&gt;=20),Y25*V25,Y25*U25))),IF($Z$22&gt;=200000,Y25*W25,Y25*U25))</f>
        <v>0</v>
      </c>
      <c r="AB25" s="198" t="s">
        <v>862</v>
      </c>
      <c r="AC25" s="199"/>
      <c r="AD25" s="200"/>
      <c r="AE25" s="200"/>
      <c r="AF25" s="169" t="str">
        <f t="shared" ref="AF25:AF56" si="2">IF(Y25/T25=0,"",IF(MOD(Y25,T25)&gt;0,"ОШИБКА!!! неверная кратность на сорт",""))</f>
        <v/>
      </c>
    </row>
    <row r="26" spans="2:32" s="170" customFormat="1">
      <c r="B26" s="248"/>
      <c r="C26" s="196" t="s">
        <v>480</v>
      </c>
      <c r="D26" s="262"/>
      <c r="E26" s="294">
        <v>4</v>
      </c>
      <c r="F26" s="294">
        <v>4</v>
      </c>
      <c r="G26" s="262"/>
      <c r="H26" s="262"/>
      <c r="I26" s="196" t="s">
        <v>10</v>
      </c>
      <c r="J26" s="196" t="s">
        <v>632</v>
      </c>
      <c r="K26" s="196" t="s">
        <v>69</v>
      </c>
      <c r="L26" s="196" t="s">
        <v>68</v>
      </c>
      <c r="M26" s="196" t="s">
        <v>446</v>
      </c>
      <c r="N26" s="293" t="s">
        <v>178</v>
      </c>
      <c r="O26" s="218"/>
      <c r="P26" s="218"/>
      <c r="Q26" s="218"/>
      <c r="R26" s="219"/>
      <c r="S26" s="197" t="s">
        <v>102</v>
      </c>
      <c r="T26" s="220">
        <v>24</v>
      </c>
      <c r="U26" s="223">
        <v>165</v>
      </c>
      <c r="V26" s="288">
        <v>141</v>
      </c>
      <c r="W26" s="288">
        <v>141</v>
      </c>
      <c r="X26" s="288">
        <v>141</v>
      </c>
      <c r="Y26" s="5"/>
      <c r="Z26" s="224">
        <f t="shared" si="0"/>
        <v>0</v>
      </c>
      <c r="AA26" s="265">
        <f t="shared" si="1"/>
        <v>0</v>
      </c>
      <c r="AB26" s="198" t="s">
        <v>862</v>
      </c>
      <c r="AC26" s="199"/>
      <c r="AD26" s="200"/>
      <c r="AE26" s="200"/>
      <c r="AF26" s="169" t="str">
        <f t="shared" si="2"/>
        <v/>
      </c>
    </row>
    <row r="27" spans="2:32" s="170" customFormat="1">
      <c r="B27" s="248"/>
      <c r="C27" s="196" t="s">
        <v>481</v>
      </c>
      <c r="D27" s="262"/>
      <c r="E27" s="294"/>
      <c r="F27" s="294"/>
      <c r="G27" s="262"/>
      <c r="H27" s="262"/>
      <c r="I27" s="196" t="s">
        <v>10</v>
      </c>
      <c r="J27" s="297" t="s">
        <v>632</v>
      </c>
      <c r="K27" s="297" t="s">
        <v>69</v>
      </c>
      <c r="L27" s="297" t="s">
        <v>68</v>
      </c>
      <c r="M27" s="297" t="s">
        <v>447</v>
      </c>
      <c r="N27" s="298" t="s">
        <v>178</v>
      </c>
      <c r="O27" s="299"/>
      <c r="P27" s="299"/>
      <c r="Q27" s="299"/>
      <c r="R27" s="301"/>
      <c r="S27" s="197" t="s">
        <v>102</v>
      </c>
      <c r="T27" s="220">
        <v>24</v>
      </c>
      <c r="U27" s="223">
        <v>165</v>
      </c>
      <c r="V27" s="288">
        <v>141</v>
      </c>
      <c r="W27" s="288">
        <v>141</v>
      </c>
      <c r="X27" s="288">
        <v>141</v>
      </c>
      <c r="Y27" s="5"/>
      <c r="Z27" s="224">
        <f t="shared" si="0"/>
        <v>0</v>
      </c>
      <c r="AA27" s="265">
        <f t="shared" si="1"/>
        <v>0</v>
      </c>
      <c r="AB27" s="198" t="s">
        <v>862</v>
      </c>
      <c r="AC27" s="199"/>
      <c r="AD27" s="200"/>
      <c r="AE27" s="200"/>
      <c r="AF27" s="169" t="str">
        <f t="shared" si="2"/>
        <v/>
      </c>
    </row>
    <row r="28" spans="2:32" s="170" customFormat="1">
      <c r="B28" s="248"/>
      <c r="C28" s="196" t="s">
        <v>482</v>
      </c>
      <c r="D28" s="262"/>
      <c r="E28" s="294"/>
      <c r="F28" s="294"/>
      <c r="G28" s="262"/>
      <c r="H28" s="262"/>
      <c r="I28" s="196" t="s">
        <v>10</v>
      </c>
      <c r="J28" s="297" t="s">
        <v>632</v>
      </c>
      <c r="K28" s="297" t="s">
        <v>69</v>
      </c>
      <c r="L28" s="297" t="s">
        <v>68</v>
      </c>
      <c r="M28" s="297" t="s">
        <v>448</v>
      </c>
      <c r="N28" s="298" t="s">
        <v>178</v>
      </c>
      <c r="O28" s="299"/>
      <c r="P28" s="299"/>
      <c r="Q28" s="299"/>
      <c r="R28" s="301"/>
      <c r="S28" s="197" t="s">
        <v>102</v>
      </c>
      <c r="T28" s="220">
        <v>24</v>
      </c>
      <c r="U28" s="223">
        <v>165</v>
      </c>
      <c r="V28" s="288">
        <v>141</v>
      </c>
      <c r="W28" s="288">
        <v>141</v>
      </c>
      <c r="X28" s="288">
        <v>141</v>
      </c>
      <c r="Y28" s="5"/>
      <c r="Z28" s="224">
        <f t="shared" si="0"/>
        <v>0</v>
      </c>
      <c r="AA28" s="265">
        <f t="shared" si="1"/>
        <v>0</v>
      </c>
      <c r="AB28" s="198" t="s">
        <v>862</v>
      </c>
      <c r="AC28" s="199"/>
      <c r="AD28" s="200"/>
      <c r="AE28" s="200"/>
      <c r="AF28" s="169" t="str">
        <f t="shared" si="2"/>
        <v/>
      </c>
    </row>
    <row r="29" spans="2:32" s="170" customFormat="1">
      <c r="B29" s="248"/>
      <c r="C29" s="196" t="s">
        <v>483</v>
      </c>
      <c r="D29" s="262"/>
      <c r="E29" s="294">
        <v>5</v>
      </c>
      <c r="F29" s="294">
        <v>5</v>
      </c>
      <c r="G29" s="262"/>
      <c r="H29" s="262"/>
      <c r="I29" s="196" t="s">
        <v>10</v>
      </c>
      <c r="J29" s="196" t="s">
        <v>632</v>
      </c>
      <c r="K29" s="196" t="s">
        <v>449</v>
      </c>
      <c r="L29" s="196" t="s">
        <v>68</v>
      </c>
      <c r="M29" s="196" t="s">
        <v>450</v>
      </c>
      <c r="N29" s="293" t="s">
        <v>178</v>
      </c>
      <c r="O29" s="218"/>
      <c r="P29" s="218"/>
      <c r="Q29" s="218"/>
      <c r="R29" s="219"/>
      <c r="S29" s="197" t="s">
        <v>102</v>
      </c>
      <c r="T29" s="220">
        <v>24</v>
      </c>
      <c r="U29" s="223">
        <v>165</v>
      </c>
      <c r="V29" s="288">
        <v>141</v>
      </c>
      <c r="W29" s="288">
        <v>141</v>
      </c>
      <c r="X29" s="288">
        <v>141</v>
      </c>
      <c r="Y29" s="5"/>
      <c r="Z29" s="224">
        <f t="shared" si="0"/>
        <v>0</v>
      </c>
      <c r="AA29" s="265">
        <f t="shared" si="1"/>
        <v>0</v>
      </c>
      <c r="AB29" s="198" t="s">
        <v>862</v>
      </c>
      <c r="AC29" s="199"/>
      <c r="AD29" s="200"/>
      <c r="AE29" s="200"/>
      <c r="AF29" s="169" t="str">
        <f t="shared" si="2"/>
        <v/>
      </c>
    </row>
    <row r="30" spans="2:32" s="170" customFormat="1">
      <c r="B30" s="248"/>
      <c r="C30" s="196" t="s">
        <v>484</v>
      </c>
      <c r="D30" s="262"/>
      <c r="E30" s="294">
        <v>6</v>
      </c>
      <c r="F30" s="294">
        <v>6</v>
      </c>
      <c r="G30" s="262"/>
      <c r="H30" s="262"/>
      <c r="I30" s="196" t="s">
        <v>10</v>
      </c>
      <c r="J30" s="196" t="s">
        <v>632</v>
      </c>
      <c r="K30" s="196" t="s">
        <v>69</v>
      </c>
      <c r="L30" s="196" t="s">
        <v>68</v>
      </c>
      <c r="M30" s="196" t="s">
        <v>451</v>
      </c>
      <c r="N30" s="293" t="s">
        <v>178</v>
      </c>
      <c r="O30" s="218"/>
      <c r="P30" s="218"/>
      <c r="Q30" s="218"/>
      <c r="R30" s="219"/>
      <c r="S30" s="197" t="s">
        <v>102</v>
      </c>
      <c r="T30" s="220">
        <v>24</v>
      </c>
      <c r="U30" s="223">
        <v>165</v>
      </c>
      <c r="V30" s="288">
        <v>141</v>
      </c>
      <c r="W30" s="288">
        <v>141</v>
      </c>
      <c r="X30" s="288">
        <v>141</v>
      </c>
      <c r="Y30" s="5"/>
      <c r="Z30" s="224">
        <f t="shared" si="0"/>
        <v>0</v>
      </c>
      <c r="AA30" s="265">
        <f t="shared" si="1"/>
        <v>0</v>
      </c>
      <c r="AB30" s="198" t="s">
        <v>862</v>
      </c>
      <c r="AC30" s="199"/>
      <c r="AD30" s="200"/>
      <c r="AE30" s="200"/>
      <c r="AF30" s="169" t="str">
        <f t="shared" si="2"/>
        <v/>
      </c>
    </row>
    <row r="31" spans="2:32" s="170" customFormat="1">
      <c r="B31" s="248"/>
      <c r="C31" s="196" t="s">
        <v>485</v>
      </c>
      <c r="D31" s="262"/>
      <c r="E31" s="294">
        <v>14</v>
      </c>
      <c r="F31" s="294">
        <v>14</v>
      </c>
      <c r="G31" s="262"/>
      <c r="H31" s="262"/>
      <c r="I31" s="196" t="s">
        <v>10</v>
      </c>
      <c r="J31" s="196" t="s">
        <v>632</v>
      </c>
      <c r="K31" s="196" t="s">
        <v>449</v>
      </c>
      <c r="L31" s="196" t="s">
        <v>68</v>
      </c>
      <c r="M31" s="196" t="s">
        <v>452</v>
      </c>
      <c r="N31" s="293" t="s">
        <v>178</v>
      </c>
      <c r="O31" s="218"/>
      <c r="P31" s="218"/>
      <c r="Q31" s="218"/>
      <c r="R31" s="219"/>
      <c r="S31" s="197" t="s">
        <v>102</v>
      </c>
      <c r="T31" s="220">
        <v>24</v>
      </c>
      <c r="U31" s="223">
        <v>165</v>
      </c>
      <c r="V31" s="288">
        <v>141</v>
      </c>
      <c r="W31" s="288">
        <v>141</v>
      </c>
      <c r="X31" s="288">
        <v>141</v>
      </c>
      <c r="Y31" s="5"/>
      <c r="Z31" s="224">
        <f t="shared" si="0"/>
        <v>0</v>
      </c>
      <c r="AA31" s="265">
        <f t="shared" si="1"/>
        <v>0</v>
      </c>
      <c r="AB31" s="198" t="s">
        <v>862</v>
      </c>
      <c r="AC31" s="199"/>
      <c r="AD31" s="200"/>
      <c r="AE31" s="200"/>
      <c r="AF31" s="169" t="str">
        <f t="shared" si="2"/>
        <v/>
      </c>
    </row>
    <row r="32" spans="2:32" s="170" customFormat="1">
      <c r="B32" s="248"/>
      <c r="C32" s="196" t="s">
        <v>486</v>
      </c>
      <c r="D32" s="262"/>
      <c r="E32" s="294">
        <v>66</v>
      </c>
      <c r="F32" s="294">
        <v>66</v>
      </c>
      <c r="G32" s="262"/>
      <c r="H32" s="262"/>
      <c r="I32" s="196" t="s">
        <v>10</v>
      </c>
      <c r="J32" s="196" t="s">
        <v>632</v>
      </c>
      <c r="K32" s="196" t="s">
        <v>69</v>
      </c>
      <c r="L32" s="196" t="s">
        <v>68</v>
      </c>
      <c r="M32" s="196" t="s">
        <v>453</v>
      </c>
      <c r="N32" s="293" t="s">
        <v>178</v>
      </c>
      <c r="O32" s="218"/>
      <c r="P32" s="218"/>
      <c r="Q32" s="218"/>
      <c r="R32" s="219"/>
      <c r="S32" s="197" t="s">
        <v>102</v>
      </c>
      <c r="T32" s="220">
        <v>24</v>
      </c>
      <c r="U32" s="223">
        <v>165</v>
      </c>
      <c r="V32" s="288">
        <v>141</v>
      </c>
      <c r="W32" s="288">
        <v>141</v>
      </c>
      <c r="X32" s="288">
        <v>141</v>
      </c>
      <c r="Y32" s="5"/>
      <c r="Z32" s="224">
        <f t="shared" si="0"/>
        <v>0</v>
      </c>
      <c r="AA32" s="265">
        <f t="shared" si="1"/>
        <v>0</v>
      </c>
      <c r="AB32" s="198" t="s">
        <v>862</v>
      </c>
      <c r="AC32" s="199"/>
      <c r="AD32" s="200"/>
      <c r="AE32" s="200"/>
      <c r="AF32" s="169" t="str">
        <f t="shared" si="2"/>
        <v/>
      </c>
    </row>
    <row r="33" spans="2:32" s="170" customFormat="1">
      <c r="B33" s="248"/>
      <c r="C33" s="196" t="s">
        <v>487</v>
      </c>
      <c r="D33" s="262">
        <v>108</v>
      </c>
      <c r="E33" s="294">
        <v>400</v>
      </c>
      <c r="F33" s="294">
        <v>360</v>
      </c>
      <c r="G33" s="262">
        <v>0</v>
      </c>
      <c r="H33" s="262">
        <v>0</v>
      </c>
      <c r="I33" s="196" t="s">
        <v>10</v>
      </c>
      <c r="J33" s="196" t="s">
        <v>632</v>
      </c>
      <c r="K33" s="196" t="s">
        <v>72</v>
      </c>
      <c r="L33" s="196" t="s">
        <v>71</v>
      </c>
      <c r="M33" s="196" t="s">
        <v>191</v>
      </c>
      <c r="N33" s="293" t="s">
        <v>178</v>
      </c>
      <c r="O33" s="218"/>
      <c r="P33" s="218"/>
      <c r="Q33" s="218"/>
      <c r="R33" s="219"/>
      <c r="S33" s="197" t="s">
        <v>102</v>
      </c>
      <c r="T33" s="220">
        <v>24</v>
      </c>
      <c r="U33" s="223">
        <v>165</v>
      </c>
      <c r="V33" s="288">
        <v>141</v>
      </c>
      <c r="W33" s="288">
        <v>141</v>
      </c>
      <c r="X33" s="288">
        <v>141</v>
      </c>
      <c r="Y33" s="5"/>
      <c r="Z33" s="224">
        <f t="shared" si="0"/>
        <v>0</v>
      </c>
      <c r="AA33" s="265">
        <f t="shared" si="1"/>
        <v>0</v>
      </c>
      <c r="AB33" s="198" t="s">
        <v>862</v>
      </c>
      <c r="AC33" s="199"/>
      <c r="AD33" s="200"/>
      <c r="AE33" s="200"/>
      <c r="AF33" s="169" t="str">
        <f t="shared" si="2"/>
        <v/>
      </c>
    </row>
    <row r="34" spans="2:32" s="170" customFormat="1">
      <c r="B34" s="248"/>
      <c r="C34" s="196" t="s">
        <v>488</v>
      </c>
      <c r="D34" s="262"/>
      <c r="E34" s="294">
        <v>325</v>
      </c>
      <c r="F34" s="294">
        <v>325</v>
      </c>
      <c r="G34" s="262"/>
      <c r="H34" s="262"/>
      <c r="I34" s="196" t="s">
        <v>10</v>
      </c>
      <c r="J34" s="196" t="s">
        <v>632</v>
      </c>
      <c r="K34" s="196" t="s">
        <v>72</v>
      </c>
      <c r="L34" s="196" t="s">
        <v>71</v>
      </c>
      <c r="M34" s="196" t="s">
        <v>192</v>
      </c>
      <c r="N34" s="293" t="s">
        <v>178</v>
      </c>
      <c r="O34" s="218"/>
      <c r="P34" s="218"/>
      <c r="Q34" s="218"/>
      <c r="R34" s="219"/>
      <c r="S34" s="197" t="s">
        <v>102</v>
      </c>
      <c r="T34" s="220">
        <v>24</v>
      </c>
      <c r="U34" s="223">
        <v>165</v>
      </c>
      <c r="V34" s="288">
        <v>141</v>
      </c>
      <c r="W34" s="288">
        <v>141</v>
      </c>
      <c r="X34" s="288">
        <v>141</v>
      </c>
      <c r="Y34" s="5"/>
      <c r="Z34" s="224">
        <f t="shared" si="0"/>
        <v>0</v>
      </c>
      <c r="AA34" s="265">
        <f t="shared" si="1"/>
        <v>0</v>
      </c>
      <c r="AB34" s="198" t="s">
        <v>862</v>
      </c>
      <c r="AC34" s="199"/>
      <c r="AD34" s="200"/>
      <c r="AE34" s="200"/>
      <c r="AF34" s="169" t="str">
        <f t="shared" si="2"/>
        <v/>
      </c>
    </row>
    <row r="35" spans="2:32" s="170" customFormat="1">
      <c r="B35" s="248"/>
      <c r="C35" s="196" t="s">
        <v>489</v>
      </c>
      <c r="D35" s="262"/>
      <c r="E35" s="294">
        <v>282</v>
      </c>
      <c r="F35" s="294">
        <v>202</v>
      </c>
      <c r="G35" s="262"/>
      <c r="H35" s="262"/>
      <c r="I35" s="196" t="s">
        <v>10</v>
      </c>
      <c r="J35" s="196" t="s">
        <v>632</v>
      </c>
      <c r="K35" s="196" t="s">
        <v>72</v>
      </c>
      <c r="L35" s="196" t="s">
        <v>71</v>
      </c>
      <c r="M35" s="196" t="s">
        <v>193</v>
      </c>
      <c r="N35" s="293" t="s">
        <v>178</v>
      </c>
      <c r="O35" s="218"/>
      <c r="P35" s="218"/>
      <c r="Q35" s="218"/>
      <c r="R35" s="219"/>
      <c r="S35" s="197" t="s">
        <v>102</v>
      </c>
      <c r="T35" s="220">
        <v>24</v>
      </c>
      <c r="U35" s="223">
        <v>165</v>
      </c>
      <c r="V35" s="288">
        <v>141</v>
      </c>
      <c r="W35" s="288">
        <v>141</v>
      </c>
      <c r="X35" s="288">
        <v>141</v>
      </c>
      <c r="Y35" s="5"/>
      <c r="Z35" s="224">
        <f t="shared" si="0"/>
        <v>0</v>
      </c>
      <c r="AA35" s="265">
        <f t="shared" si="1"/>
        <v>0</v>
      </c>
      <c r="AB35" s="198" t="s">
        <v>862</v>
      </c>
      <c r="AC35" s="199"/>
      <c r="AD35" s="200"/>
      <c r="AE35" s="200"/>
      <c r="AF35" s="169" t="str">
        <f t="shared" si="2"/>
        <v/>
      </c>
    </row>
    <row r="36" spans="2:32" s="170" customFormat="1">
      <c r="B36" s="248"/>
      <c r="C36" s="196" t="s">
        <v>490</v>
      </c>
      <c r="D36" s="262">
        <v>72</v>
      </c>
      <c r="E36" s="294">
        <v>364</v>
      </c>
      <c r="F36" s="294">
        <v>324</v>
      </c>
      <c r="G36" s="262">
        <v>0</v>
      </c>
      <c r="H36" s="262">
        <v>0</v>
      </c>
      <c r="I36" s="196" t="s">
        <v>10</v>
      </c>
      <c r="J36" s="196" t="s">
        <v>632</v>
      </c>
      <c r="K36" s="196" t="s">
        <v>72</v>
      </c>
      <c r="L36" s="196" t="s">
        <v>71</v>
      </c>
      <c r="M36" s="196" t="s">
        <v>454</v>
      </c>
      <c r="N36" s="293" t="s">
        <v>178</v>
      </c>
      <c r="O36" s="218"/>
      <c r="P36" s="218"/>
      <c r="Q36" s="218"/>
      <c r="R36" s="219"/>
      <c r="S36" s="197" t="s">
        <v>102</v>
      </c>
      <c r="T36" s="220">
        <v>24</v>
      </c>
      <c r="U36" s="223">
        <v>165</v>
      </c>
      <c r="V36" s="288">
        <v>141</v>
      </c>
      <c r="W36" s="288">
        <v>141</v>
      </c>
      <c r="X36" s="288">
        <v>141</v>
      </c>
      <c r="Y36" s="5"/>
      <c r="Z36" s="224">
        <f t="shared" si="0"/>
        <v>0</v>
      </c>
      <c r="AA36" s="265">
        <f t="shared" si="1"/>
        <v>0</v>
      </c>
      <c r="AB36" s="198" t="s">
        <v>862</v>
      </c>
      <c r="AC36" s="199"/>
      <c r="AD36" s="200"/>
      <c r="AE36" s="200"/>
      <c r="AF36" s="169" t="str">
        <f t="shared" si="2"/>
        <v/>
      </c>
    </row>
    <row r="37" spans="2:32" s="170" customFormat="1">
      <c r="B37" s="248"/>
      <c r="C37" s="196" t="s">
        <v>491</v>
      </c>
      <c r="D37" s="262"/>
      <c r="E37" s="294">
        <v>479</v>
      </c>
      <c r="F37" s="294">
        <v>391</v>
      </c>
      <c r="G37" s="262"/>
      <c r="H37" s="262"/>
      <c r="I37" s="196" t="s">
        <v>10</v>
      </c>
      <c r="J37" s="196" t="s">
        <v>632</v>
      </c>
      <c r="K37" s="196" t="s">
        <v>72</v>
      </c>
      <c r="L37" s="196" t="s">
        <v>71</v>
      </c>
      <c r="M37" s="196" t="s">
        <v>432</v>
      </c>
      <c r="N37" s="293" t="s">
        <v>178</v>
      </c>
      <c r="O37" s="218"/>
      <c r="P37" s="218"/>
      <c r="Q37" s="218"/>
      <c r="R37" s="219"/>
      <c r="S37" s="197" t="s">
        <v>102</v>
      </c>
      <c r="T37" s="220">
        <v>24</v>
      </c>
      <c r="U37" s="223">
        <v>165</v>
      </c>
      <c r="V37" s="288">
        <v>141</v>
      </c>
      <c r="W37" s="288">
        <v>141</v>
      </c>
      <c r="X37" s="288">
        <v>141</v>
      </c>
      <c r="Y37" s="5"/>
      <c r="Z37" s="224">
        <f t="shared" si="0"/>
        <v>0</v>
      </c>
      <c r="AA37" s="265">
        <f t="shared" si="1"/>
        <v>0</v>
      </c>
      <c r="AB37" s="198" t="s">
        <v>862</v>
      </c>
      <c r="AC37" s="199"/>
      <c r="AD37" s="200"/>
      <c r="AE37" s="200"/>
      <c r="AF37" s="169" t="str">
        <f t="shared" si="2"/>
        <v/>
      </c>
    </row>
    <row r="38" spans="2:32" s="170" customFormat="1">
      <c r="B38" s="248"/>
      <c r="C38" s="196" t="s">
        <v>492</v>
      </c>
      <c r="D38" s="262"/>
      <c r="E38" s="294">
        <v>158</v>
      </c>
      <c r="F38" s="294">
        <v>0</v>
      </c>
      <c r="G38" s="262"/>
      <c r="H38" s="262"/>
      <c r="I38" s="196" t="s">
        <v>10</v>
      </c>
      <c r="J38" s="196" t="s">
        <v>632</v>
      </c>
      <c r="K38" s="196" t="s">
        <v>72</v>
      </c>
      <c r="L38" s="196" t="s">
        <v>71</v>
      </c>
      <c r="M38" s="196" t="s">
        <v>455</v>
      </c>
      <c r="N38" s="293" t="s">
        <v>178</v>
      </c>
      <c r="O38" s="218"/>
      <c r="P38" s="218"/>
      <c r="Q38" s="218"/>
      <c r="R38" s="219"/>
      <c r="S38" s="197" t="s">
        <v>102</v>
      </c>
      <c r="T38" s="220">
        <v>24</v>
      </c>
      <c r="U38" s="223">
        <v>165</v>
      </c>
      <c r="V38" s="288">
        <v>141</v>
      </c>
      <c r="W38" s="288">
        <v>141</v>
      </c>
      <c r="X38" s="288">
        <v>141</v>
      </c>
      <c r="Y38" s="5"/>
      <c r="Z38" s="224">
        <f t="shared" si="0"/>
        <v>0</v>
      </c>
      <c r="AA38" s="265">
        <f t="shared" si="1"/>
        <v>0</v>
      </c>
      <c r="AB38" s="198" t="s">
        <v>862</v>
      </c>
      <c r="AC38" s="199"/>
      <c r="AD38" s="200"/>
      <c r="AE38" s="200"/>
      <c r="AF38" s="169" t="str">
        <f t="shared" si="2"/>
        <v/>
      </c>
    </row>
    <row r="39" spans="2:32" s="170" customFormat="1">
      <c r="B39" s="248"/>
      <c r="C39" s="196" t="s">
        <v>493</v>
      </c>
      <c r="D39" s="262"/>
      <c r="E39" s="294">
        <v>429</v>
      </c>
      <c r="F39" s="294">
        <v>200</v>
      </c>
      <c r="G39" s="262"/>
      <c r="H39" s="262"/>
      <c r="I39" s="196" t="s">
        <v>10</v>
      </c>
      <c r="J39" s="196" t="s">
        <v>632</v>
      </c>
      <c r="K39" s="196" t="s">
        <v>72</v>
      </c>
      <c r="L39" s="196" t="s">
        <v>71</v>
      </c>
      <c r="M39" s="196" t="s">
        <v>194</v>
      </c>
      <c r="N39" s="293" t="s">
        <v>178</v>
      </c>
      <c r="O39" s="218"/>
      <c r="P39" s="218"/>
      <c r="Q39" s="218"/>
      <c r="R39" s="219"/>
      <c r="S39" s="197" t="s">
        <v>102</v>
      </c>
      <c r="T39" s="220">
        <v>24</v>
      </c>
      <c r="U39" s="223">
        <v>165</v>
      </c>
      <c r="V39" s="288">
        <v>141</v>
      </c>
      <c r="W39" s="288">
        <v>141</v>
      </c>
      <c r="X39" s="288">
        <v>141</v>
      </c>
      <c r="Y39" s="5"/>
      <c r="Z39" s="224">
        <f t="shared" si="0"/>
        <v>0</v>
      </c>
      <c r="AA39" s="265">
        <f t="shared" si="1"/>
        <v>0</v>
      </c>
      <c r="AB39" s="198" t="s">
        <v>862</v>
      </c>
      <c r="AC39" s="199"/>
      <c r="AD39" s="200"/>
      <c r="AE39" s="200"/>
      <c r="AF39" s="169" t="str">
        <f t="shared" si="2"/>
        <v/>
      </c>
    </row>
    <row r="40" spans="2:32" s="170" customFormat="1">
      <c r="B40" s="248"/>
      <c r="C40" s="196" t="s">
        <v>494</v>
      </c>
      <c r="D40" s="262"/>
      <c r="E40" s="294">
        <v>76</v>
      </c>
      <c r="F40" s="294">
        <v>76</v>
      </c>
      <c r="G40" s="262"/>
      <c r="H40" s="262"/>
      <c r="I40" s="196" t="s">
        <v>10</v>
      </c>
      <c r="J40" s="196" t="s">
        <v>632</v>
      </c>
      <c r="K40" s="196" t="s">
        <v>72</v>
      </c>
      <c r="L40" s="196" t="s">
        <v>71</v>
      </c>
      <c r="M40" s="196" t="s">
        <v>195</v>
      </c>
      <c r="N40" s="293" t="s">
        <v>178</v>
      </c>
      <c r="O40" s="218"/>
      <c r="P40" s="218"/>
      <c r="Q40" s="218"/>
      <c r="R40" s="219"/>
      <c r="S40" s="197" t="s">
        <v>102</v>
      </c>
      <c r="T40" s="220">
        <v>24</v>
      </c>
      <c r="U40" s="223">
        <v>165</v>
      </c>
      <c r="V40" s="288">
        <v>141</v>
      </c>
      <c r="W40" s="288">
        <v>141</v>
      </c>
      <c r="X40" s="288">
        <v>141</v>
      </c>
      <c r="Y40" s="5"/>
      <c r="Z40" s="224">
        <f t="shared" si="0"/>
        <v>0</v>
      </c>
      <c r="AA40" s="265">
        <f t="shared" si="1"/>
        <v>0</v>
      </c>
      <c r="AB40" s="198" t="s">
        <v>862</v>
      </c>
      <c r="AC40" s="199"/>
      <c r="AD40" s="200"/>
      <c r="AE40" s="200"/>
      <c r="AF40" s="169" t="str">
        <f t="shared" si="2"/>
        <v/>
      </c>
    </row>
    <row r="41" spans="2:32" s="170" customFormat="1">
      <c r="B41" s="248"/>
      <c r="C41" s="196" t="s">
        <v>495</v>
      </c>
      <c r="D41" s="262">
        <v>120</v>
      </c>
      <c r="E41" s="294">
        <v>1786</v>
      </c>
      <c r="F41" s="294">
        <v>1375</v>
      </c>
      <c r="G41" s="262">
        <v>0</v>
      </c>
      <c r="H41" s="262">
        <v>0</v>
      </c>
      <c r="I41" s="196" t="s">
        <v>10</v>
      </c>
      <c r="J41" s="196" t="s">
        <v>632</v>
      </c>
      <c r="K41" s="196" t="s">
        <v>72</v>
      </c>
      <c r="L41" s="196" t="s">
        <v>71</v>
      </c>
      <c r="M41" s="196" t="s">
        <v>196</v>
      </c>
      <c r="N41" s="293" t="s">
        <v>178</v>
      </c>
      <c r="O41" s="218"/>
      <c r="P41" s="218"/>
      <c r="Q41" s="218"/>
      <c r="R41" s="219"/>
      <c r="S41" s="197" t="s">
        <v>102</v>
      </c>
      <c r="T41" s="220">
        <v>24</v>
      </c>
      <c r="U41" s="223">
        <v>165</v>
      </c>
      <c r="V41" s="288">
        <v>141</v>
      </c>
      <c r="W41" s="288">
        <v>141</v>
      </c>
      <c r="X41" s="288">
        <v>141</v>
      </c>
      <c r="Y41" s="5"/>
      <c r="Z41" s="224">
        <f t="shared" si="0"/>
        <v>0</v>
      </c>
      <c r="AA41" s="265">
        <f t="shared" si="1"/>
        <v>0</v>
      </c>
      <c r="AB41" s="198" t="s">
        <v>862</v>
      </c>
      <c r="AC41" s="199"/>
      <c r="AD41" s="200"/>
      <c r="AE41" s="200"/>
      <c r="AF41" s="169" t="str">
        <f t="shared" si="2"/>
        <v/>
      </c>
    </row>
    <row r="42" spans="2:32" s="170" customFormat="1">
      <c r="B42" s="248"/>
      <c r="C42" s="196" t="s">
        <v>496</v>
      </c>
      <c r="D42" s="262">
        <v>33</v>
      </c>
      <c r="E42" s="294"/>
      <c r="F42" s="294"/>
      <c r="G42" s="262">
        <v>0</v>
      </c>
      <c r="H42" s="262">
        <v>0</v>
      </c>
      <c r="I42" s="196" t="s">
        <v>10</v>
      </c>
      <c r="J42" s="196" t="s">
        <v>632</v>
      </c>
      <c r="K42" s="196" t="s">
        <v>72</v>
      </c>
      <c r="L42" s="196" t="s">
        <v>71</v>
      </c>
      <c r="M42" s="196" t="s">
        <v>456</v>
      </c>
      <c r="N42" s="293" t="s">
        <v>178</v>
      </c>
      <c r="O42" s="218"/>
      <c r="P42" s="218"/>
      <c r="Q42" s="218"/>
      <c r="R42" s="219"/>
      <c r="S42" s="197" t="s">
        <v>102</v>
      </c>
      <c r="T42" s="220">
        <v>24</v>
      </c>
      <c r="U42" s="223">
        <v>165</v>
      </c>
      <c r="V42" s="288">
        <v>141</v>
      </c>
      <c r="W42" s="288">
        <v>141</v>
      </c>
      <c r="X42" s="288">
        <v>141</v>
      </c>
      <c r="Y42" s="5"/>
      <c r="Z42" s="224">
        <f t="shared" si="0"/>
        <v>0</v>
      </c>
      <c r="AA42" s="265">
        <f t="shared" si="1"/>
        <v>0</v>
      </c>
      <c r="AB42" s="198" t="s">
        <v>862</v>
      </c>
      <c r="AC42" s="199"/>
      <c r="AD42" s="200"/>
      <c r="AE42" s="200"/>
      <c r="AF42" s="169" t="str">
        <f t="shared" si="2"/>
        <v/>
      </c>
    </row>
    <row r="43" spans="2:32" s="170" customFormat="1">
      <c r="B43" s="248"/>
      <c r="C43" s="196" t="s">
        <v>497</v>
      </c>
      <c r="D43" s="262">
        <v>96</v>
      </c>
      <c r="E43" s="294">
        <v>73</v>
      </c>
      <c r="F43" s="294">
        <v>43</v>
      </c>
      <c r="G43" s="262">
        <v>0</v>
      </c>
      <c r="H43" s="262">
        <v>0</v>
      </c>
      <c r="I43" s="196" t="s">
        <v>10</v>
      </c>
      <c r="J43" s="196" t="s">
        <v>632</v>
      </c>
      <c r="K43" s="196" t="s">
        <v>72</v>
      </c>
      <c r="L43" s="196" t="s">
        <v>71</v>
      </c>
      <c r="M43" s="196" t="s">
        <v>457</v>
      </c>
      <c r="N43" s="293" t="s">
        <v>178</v>
      </c>
      <c r="O43" s="218"/>
      <c r="P43" s="218"/>
      <c r="Q43" s="218"/>
      <c r="R43" s="250"/>
      <c r="S43" s="197" t="s">
        <v>102</v>
      </c>
      <c r="T43" s="220">
        <v>24</v>
      </c>
      <c r="U43" s="223">
        <v>165</v>
      </c>
      <c r="V43" s="288">
        <v>141</v>
      </c>
      <c r="W43" s="288">
        <v>141</v>
      </c>
      <c r="X43" s="288">
        <v>141</v>
      </c>
      <c r="Y43" s="5"/>
      <c r="Z43" s="224">
        <f t="shared" si="0"/>
        <v>0</v>
      </c>
      <c r="AA43" s="265">
        <f t="shared" si="1"/>
        <v>0</v>
      </c>
      <c r="AB43" s="198" t="s">
        <v>862</v>
      </c>
      <c r="AC43" s="199"/>
      <c r="AD43" s="200"/>
      <c r="AE43" s="200"/>
      <c r="AF43" s="169" t="str">
        <f t="shared" si="2"/>
        <v/>
      </c>
    </row>
    <row r="44" spans="2:32" s="170" customFormat="1">
      <c r="B44" s="248"/>
      <c r="C44" s="196" t="s">
        <v>498</v>
      </c>
      <c r="D44" s="262"/>
      <c r="E44" s="294">
        <v>2256</v>
      </c>
      <c r="F44" s="294">
        <v>2256</v>
      </c>
      <c r="G44" s="262"/>
      <c r="H44" s="262"/>
      <c r="I44" s="196" t="s">
        <v>10</v>
      </c>
      <c r="J44" s="196" t="s">
        <v>632</v>
      </c>
      <c r="K44" s="196" t="s">
        <v>72</v>
      </c>
      <c r="L44" s="196" t="s">
        <v>71</v>
      </c>
      <c r="M44" s="196" t="s">
        <v>458</v>
      </c>
      <c r="N44" s="293" t="s">
        <v>178</v>
      </c>
      <c r="O44" s="218"/>
      <c r="P44" s="218"/>
      <c r="Q44" s="218"/>
      <c r="R44" s="219"/>
      <c r="S44" s="197" t="s">
        <v>102</v>
      </c>
      <c r="T44" s="220">
        <v>24</v>
      </c>
      <c r="U44" s="223">
        <v>165</v>
      </c>
      <c r="V44" s="288">
        <v>141</v>
      </c>
      <c r="W44" s="288">
        <v>141</v>
      </c>
      <c r="X44" s="288">
        <v>141</v>
      </c>
      <c r="Y44" s="5"/>
      <c r="Z44" s="224">
        <f t="shared" si="0"/>
        <v>0</v>
      </c>
      <c r="AA44" s="265">
        <f t="shared" si="1"/>
        <v>0</v>
      </c>
      <c r="AB44" s="198" t="s">
        <v>862</v>
      </c>
      <c r="AC44" s="199"/>
      <c r="AD44" s="200"/>
      <c r="AE44" s="200"/>
      <c r="AF44" s="169" t="str">
        <f t="shared" si="2"/>
        <v/>
      </c>
    </row>
    <row r="45" spans="2:32" s="170" customFormat="1">
      <c r="B45" s="248"/>
      <c r="C45" s="196" t="s">
        <v>499</v>
      </c>
      <c r="D45" s="262"/>
      <c r="E45" s="294"/>
      <c r="F45" s="294"/>
      <c r="G45" s="262"/>
      <c r="H45" s="262"/>
      <c r="I45" s="196" t="s">
        <v>10</v>
      </c>
      <c r="J45" s="297" t="s">
        <v>632</v>
      </c>
      <c r="K45" s="297" t="s">
        <v>72</v>
      </c>
      <c r="L45" s="297" t="s">
        <v>71</v>
      </c>
      <c r="M45" s="297" t="s">
        <v>459</v>
      </c>
      <c r="N45" s="298" t="s">
        <v>178</v>
      </c>
      <c r="O45" s="299"/>
      <c r="P45" s="299"/>
      <c r="Q45" s="299"/>
      <c r="R45" s="301"/>
      <c r="S45" s="197" t="s">
        <v>102</v>
      </c>
      <c r="T45" s="220">
        <v>24</v>
      </c>
      <c r="U45" s="223">
        <v>165</v>
      </c>
      <c r="V45" s="288">
        <v>141</v>
      </c>
      <c r="W45" s="288">
        <v>141</v>
      </c>
      <c r="X45" s="288">
        <v>141</v>
      </c>
      <c r="Y45" s="5"/>
      <c r="Z45" s="224">
        <f t="shared" si="0"/>
        <v>0</v>
      </c>
      <c r="AA45" s="265">
        <f t="shared" si="1"/>
        <v>0</v>
      </c>
      <c r="AB45" s="198" t="s">
        <v>862</v>
      </c>
      <c r="AC45" s="199"/>
      <c r="AD45" s="200"/>
      <c r="AE45" s="200"/>
      <c r="AF45" s="169" t="str">
        <f t="shared" si="2"/>
        <v/>
      </c>
    </row>
    <row r="46" spans="2:32" s="170" customFormat="1">
      <c r="B46" s="248"/>
      <c r="C46" s="196" t="s">
        <v>500</v>
      </c>
      <c r="D46" s="262"/>
      <c r="E46" s="294">
        <v>140</v>
      </c>
      <c r="F46" s="294">
        <v>123</v>
      </c>
      <c r="G46" s="262"/>
      <c r="H46" s="262"/>
      <c r="I46" s="196" t="s">
        <v>10</v>
      </c>
      <c r="J46" s="196" t="s">
        <v>632</v>
      </c>
      <c r="K46" s="196" t="s">
        <v>72</v>
      </c>
      <c r="L46" s="196" t="s">
        <v>71</v>
      </c>
      <c r="M46" s="196" t="s">
        <v>73</v>
      </c>
      <c r="N46" s="293" t="s">
        <v>178</v>
      </c>
      <c r="O46" s="218"/>
      <c r="P46" s="218"/>
      <c r="Q46" s="218"/>
      <c r="R46" s="250"/>
      <c r="S46" s="197" t="s">
        <v>102</v>
      </c>
      <c r="T46" s="220">
        <v>24</v>
      </c>
      <c r="U46" s="223">
        <v>165</v>
      </c>
      <c r="V46" s="288">
        <v>141</v>
      </c>
      <c r="W46" s="288">
        <v>141</v>
      </c>
      <c r="X46" s="288">
        <v>141</v>
      </c>
      <c r="Y46" s="5"/>
      <c r="Z46" s="224">
        <f t="shared" si="0"/>
        <v>0</v>
      </c>
      <c r="AA46" s="265">
        <f t="shared" si="1"/>
        <v>0</v>
      </c>
      <c r="AB46" s="198" t="s">
        <v>862</v>
      </c>
      <c r="AC46" s="199"/>
      <c r="AD46" s="200"/>
      <c r="AE46" s="200"/>
      <c r="AF46" s="169" t="str">
        <f t="shared" si="2"/>
        <v/>
      </c>
    </row>
    <row r="47" spans="2:32" s="170" customFormat="1">
      <c r="B47" s="248"/>
      <c r="C47" s="196" t="s">
        <v>501</v>
      </c>
      <c r="D47" s="262"/>
      <c r="E47" s="294">
        <v>660</v>
      </c>
      <c r="F47" s="294">
        <v>630</v>
      </c>
      <c r="G47" s="262"/>
      <c r="H47" s="262"/>
      <c r="I47" s="196" t="s">
        <v>10</v>
      </c>
      <c r="J47" s="196" t="s">
        <v>632</v>
      </c>
      <c r="K47" s="196" t="s">
        <v>72</v>
      </c>
      <c r="L47" s="196" t="s">
        <v>71</v>
      </c>
      <c r="M47" s="196" t="s">
        <v>197</v>
      </c>
      <c r="N47" s="293" t="s">
        <v>178</v>
      </c>
      <c r="O47" s="218"/>
      <c r="P47" s="218"/>
      <c r="Q47" s="218"/>
      <c r="R47" s="219"/>
      <c r="S47" s="197" t="s">
        <v>102</v>
      </c>
      <c r="T47" s="220">
        <v>24</v>
      </c>
      <c r="U47" s="223">
        <v>165</v>
      </c>
      <c r="V47" s="288">
        <v>141</v>
      </c>
      <c r="W47" s="288">
        <v>141</v>
      </c>
      <c r="X47" s="288">
        <v>141</v>
      </c>
      <c r="Y47" s="5"/>
      <c r="Z47" s="224">
        <f t="shared" si="0"/>
        <v>0</v>
      </c>
      <c r="AA47" s="265">
        <f t="shared" si="1"/>
        <v>0</v>
      </c>
      <c r="AB47" s="198" t="s">
        <v>862</v>
      </c>
      <c r="AC47" s="199"/>
      <c r="AD47" s="200"/>
      <c r="AE47" s="200"/>
      <c r="AF47" s="169" t="str">
        <f t="shared" si="2"/>
        <v/>
      </c>
    </row>
    <row r="48" spans="2:32" s="170" customFormat="1">
      <c r="B48" s="248"/>
      <c r="C48" s="196" t="s">
        <v>502</v>
      </c>
      <c r="D48" s="262">
        <v>96</v>
      </c>
      <c r="E48" s="294">
        <v>145</v>
      </c>
      <c r="F48" s="294">
        <v>131</v>
      </c>
      <c r="G48" s="262">
        <v>0</v>
      </c>
      <c r="H48" s="262">
        <v>0</v>
      </c>
      <c r="I48" s="196" t="s">
        <v>10</v>
      </c>
      <c r="J48" s="196" t="s">
        <v>632</v>
      </c>
      <c r="K48" s="196" t="s">
        <v>72</v>
      </c>
      <c r="L48" s="196" t="s">
        <v>71</v>
      </c>
      <c r="M48" s="196" t="s">
        <v>460</v>
      </c>
      <c r="N48" s="293" t="s">
        <v>178</v>
      </c>
      <c r="O48" s="218"/>
      <c r="P48" s="218"/>
      <c r="Q48" s="218"/>
      <c r="R48" s="219"/>
      <c r="S48" s="197" t="s">
        <v>102</v>
      </c>
      <c r="T48" s="220">
        <v>24</v>
      </c>
      <c r="U48" s="223">
        <v>165</v>
      </c>
      <c r="V48" s="288">
        <v>141</v>
      </c>
      <c r="W48" s="288">
        <v>141</v>
      </c>
      <c r="X48" s="288">
        <v>141</v>
      </c>
      <c r="Y48" s="5"/>
      <c r="Z48" s="224">
        <f t="shared" si="0"/>
        <v>0</v>
      </c>
      <c r="AA48" s="265">
        <f t="shared" si="1"/>
        <v>0</v>
      </c>
      <c r="AB48" s="198" t="s">
        <v>862</v>
      </c>
      <c r="AC48" s="199"/>
      <c r="AD48" s="200"/>
      <c r="AE48" s="200"/>
      <c r="AF48" s="169" t="str">
        <f t="shared" si="2"/>
        <v/>
      </c>
    </row>
    <row r="49" spans="2:32" s="170" customFormat="1">
      <c r="B49" s="248"/>
      <c r="C49" s="196" t="s">
        <v>503</v>
      </c>
      <c r="D49" s="262"/>
      <c r="E49" s="294">
        <v>187</v>
      </c>
      <c r="F49" s="294">
        <v>167</v>
      </c>
      <c r="G49" s="262"/>
      <c r="H49" s="262"/>
      <c r="I49" s="196" t="s">
        <v>10</v>
      </c>
      <c r="J49" s="196" t="s">
        <v>632</v>
      </c>
      <c r="K49" s="196" t="s">
        <v>72</v>
      </c>
      <c r="L49" s="196" t="s">
        <v>71</v>
      </c>
      <c r="M49" s="196" t="s">
        <v>222</v>
      </c>
      <c r="N49" s="293" t="s">
        <v>178</v>
      </c>
      <c r="O49" s="218"/>
      <c r="P49" s="218"/>
      <c r="Q49" s="218"/>
      <c r="R49" s="219"/>
      <c r="S49" s="197" t="s">
        <v>102</v>
      </c>
      <c r="T49" s="220">
        <v>24</v>
      </c>
      <c r="U49" s="223">
        <v>165</v>
      </c>
      <c r="V49" s="288">
        <v>141</v>
      </c>
      <c r="W49" s="288">
        <v>141</v>
      </c>
      <c r="X49" s="288">
        <v>141</v>
      </c>
      <c r="Y49" s="5"/>
      <c r="Z49" s="224">
        <f t="shared" si="0"/>
        <v>0</v>
      </c>
      <c r="AA49" s="265">
        <f t="shared" si="1"/>
        <v>0</v>
      </c>
      <c r="AB49" s="198" t="s">
        <v>862</v>
      </c>
      <c r="AC49" s="199"/>
      <c r="AD49" s="200"/>
      <c r="AE49" s="200"/>
      <c r="AF49" s="169" t="str">
        <f t="shared" si="2"/>
        <v/>
      </c>
    </row>
    <row r="50" spans="2:32" s="170" customFormat="1">
      <c r="B50" s="248"/>
      <c r="C50" s="196" t="s">
        <v>504</v>
      </c>
      <c r="D50" s="262">
        <v>132</v>
      </c>
      <c r="E50" s="294">
        <v>1481</v>
      </c>
      <c r="F50" s="294">
        <v>1426</v>
      </c>
      <c r="G50" s="262">
        <v>101</v>
      </c>
      <c r="H50" s="262">
        <v>0</v>
      </c>
      <c r="I50" s="196" t="s">
        <v>10</v>
      </c>
      <c r="J50" s="196" t="s">
        <v>632</v>
      </c>
      <c r="K50" s="196" t="s">
        <v>72</v>
      </c>
      <c r="L50" s="196" t="s">
        <v>71</v>
      </c>
      <c r="M50" s="196" t="s">
        <v>198</v>
      </c>
      <c r="N50" s="293" t="s">
        <v>178</v>
      </c>
      <c r="O50" s="218"/>
      <c r="P50" s="218"/>
      <c r="Q50" s="218"/>
      <c r="R50" s="250"/>
      <c r="S50" s="197" t="s">
        <v>102</v>
      </c>
      <c r="T50" s="220">
        <v>24</v>
      </c>
      <c r="U50" s="223">
        <v>165</v>
      </c>
      <c r="V50" s="288">
        <v>141</v>
      </c>
      <c r="W50" s="288">
        <v>141</v>
      </c>
      <c r="X50" s="288">
        <v>141</v>
      </c>
      <c r="Y50" s="5"/>
      <c r="Z50" s="224">
        <f t="shared" si="0"/>
        <v>0</v>
      </c>
      <c r="AA50" s="265">
        <f t="shared" si="1"/>
        <v>0</v>
      </c>
      <c r="AB50" s="198" t="s">
        <v>862</v>
      </c>
      <c r="AC50" s="199"/>
      <c r="AD50" s="200"/>
      <c r="AE50" s="200"/>
      <c r="AF50" s="169" t="str">
        <f t="shared" si="2"/>
        <v/>
      </c>
    </row>
    <row r="51" spans="2:32" s="170" customFormat="1">
      <c r="B51" s="248"/>
      <c r="C51" s="196" t="s">
        <v>505</v>
      </c>
      <c r="D51" s="262">
        <v>72</v>
      </c>
      <c r="E51" s="294">
        <v>963</v>
      </c>
      <c r="F51" s="294">
        <v>853</v>
      </c>
      <c r="G51" s="262">
        <v>0</v>
      </c>
      <c r="H51" s="262">
        <v>0</v>
      </c>
      <c r="I51" s="196" t="s">
        <v>10</v>
      </c>
      <c r="J51" s="196" t="s">
        <v>632</v>
      </c>
      <c r="K51" s="196" t="s">
        <v>72</v>
      </c>
      <c r="L51" s="196" t="s">
        <v>71</v>
      </c>
      <c r="M51" s="196" t="s">
        <v>74</v>
      </c>
      <c r="N51" s="293" t="s">
        <v>178</v>
      </c>
      <c r="O51" s="218"/>
      <c r="P51" s="218"/>
      <c r="Q51" s="218"/>
      <c r="R51" s="219"/>
      <c r="S51" s="197" t="s">
        <v>102</v>
      </c>
      <c r="T51" s="220">
        <v>24</v>
      </c>
      <c r="U51" s="223">
        <v>165</v>
      </c>
      <c r="V51" s="288">
        <v>141</v>
      </c>
      <c r="W51" s="288">
        <v>141</v>
      </c>
      <c r="X51" s="288">
        <v>141</v>
      </c>
      <c r="Y51" s="5"/>
      <c r="Z51" s="224">
        <f t="shared" si="0"/>
        <v>0</v>
      </c>
      <c r="AA51" s="265">
        <f t="shared" si="1"/>
        <v>0</v>
      </c>
      <c r="AB51" s="198" t="s">
        <v>862</v>
      </c>
      <c r="AC51" s="199"/>
      <c r="AD51" s="200"/>
      <c r="AE51" s="200"/>
      <c r="AF51" s="169" t="str">
        <f t="shared" si="2"/>
        <v/>
      </c>
    </row>
    <row r="52" spans="2:32" s="170" customFormat="1">
      <c r="B52" s="248"/>
      <c r="C52" s="196" t="s">
        <v>506</v>
      </c>
      <c r="D52" s="262">
        <v>132</v>
      </c>
      <c r="E52" s="294">
        <v>206</v>
      </c>
      <c r="F52" s="294">
        <v>191</v>
      </c>
      <c r="G52" s="262">
        <v>0</v>
      </c>
      <c r="H52" s="262">
        <v>0</v>
      </c>
      <c r="I52" s="196" t="s">
        <v>10</v>
      </c>
      <c r="J52" s="196" t="s">
        <v>632</v>
      </c>
      <c r="K52" s="196" t="s">
        <v>72</v>
      </c>
      <c r="L52" s="196" t="s">
        <v>71</v>
      </c>
      <c r="M52" s="196" t="s">
        <v>433</v>
      </c>
      <c r="N52" s="293" t="s">
        <v>178</v>
      </c>
      <c r="O52" s="218"/>
      <c r="P52" s="218"/>
      <c r="Q52" s="218"/>
      <c r="R52" s="219"/>
      <c r="S52" s="197" t="s">
        <v>102</v>
      </c>
      <c r="T52" s="220">
        <v>24</v>
      </c>
      <c r="U52" s="223">
        <v>165</v>
      </c>
      <c r="V52" s="288">
        <v>141</v>
      </c>
      <c r="W52" s="288">
        <v>141</v>
      </c>
      <c r="X52" s="288">
        <v>141</v>
      </c>
      <c r="Y52" s="5"/>
      <c r="Z52" s="224">
        <f t="shared" si="0"/>
        <v>0</v>
      </c>
      <c r="AA52" s="265">
        <f t="shared" si="1"/>
        <v>0</v>
      </c>
      <c r="AB52" s="198" t="s">
        <v>862</v>
      </c>
      <c r="AC52" s="199"/>
      <c r="AD52" s="200"/>
      <c r="AE52" s="200"/>
      <c r="AF52" s="169" t="str">
        <f t="shared" si="2"/>
        <v/>
      </c>
    </row>
    <row r="53" spans="2:32" s="170" customFormat="1">
      <c r="B53" s="248"/>
      <c r="C53" s="196" t="s">
        <v>507</v>
      </c>
      <c r="D53" s="262">
        <v>96</v>
      </c>
      <c r="E53" s="294">
        <v>321</v>
      </c>
      <c r="F53" s="294">
        <v>321</v>
      </c>
      <c r="G53" s="262">
        <v>0</v>
      </c>
      <c r="H53" s="262">
        <v>0</v>
      </c>
      <c r="I53" s="196" t="s">
        <v>10</v>
      </c>
      <c r="J53" s="196" t="s">
        <v>632</v>
      </c>
      <c r="K53" s="196" t="s">
        <v>72</v>
      </c>
      <c r="L53" s="196" t="s">
        <v>71</v>
      </c>
      <c r="M53" s="196" t="s">
        <v>461</v>
      </c>
      <c r="N53" s="293" t="s">
        <v>178</v>
      </c>
      <c r="O53" s="218"/>
      <c r="P53" s="218"/>
      <c r="Q53" s="218"/>
      <c r="R53" s="219"/>
      <c r="S53" s="197" t="s">
        <v>102</v>
      </c>
      <c r="T53" s="220">
        <v>24</v>
      </c>
      <c r="U53" s="223">
        <v>165</v>
      </c>
      <c r="V53" s="288">
        <v>141</v>
      </c>
      <c r="W53" s="288">
        <v>141</v>
      </c>
      <c r="X53" s="288">
        <v>141</v>
      </c>
      <c r="Y53" s="5"/>
      <c r="Z53" s="224">
        <f t="shared" si="0"/>
        <v>0</v>
      </c>
      <c r="AA53" s="265">
        <f t="shared" si="1"/>
        <v>0</v>
      </c>
      <c r="AB53" s="198" t="s">
        <v>862</v>
      </c>
      <c r="AC53" s="199"/>
      <c r="AD53" s="200"/>
      <c r="AE53" s="200"/>
      <c r="AF53" s="169" t="str">
        <f t="shared" si="2"/>
        <v/>
      </c>
    </row>
    <row r="54" spans="2:32" s="170" customFormat="1">
      <c r="B54" s="248"/>
      <c r="C54" s="196" t="s">
        <v>508</v>
      </c>
      <c r="D54" s="262">
        <v>96</v>
      </c>
      <c r="E54" s="294">
        <v>1187</v>
      </c>
      <c r="F54" s="294">
        <v>940</v>
      </c>
      <c r="G54" s="262">
        <v>33</v>
      </c>
      <c r="H54" s="262">
        <v>0</v>
      </c>
      <c r="I54" s="196" t="s">
        <v>10</v>
      </c>
      <c r="J54" s="196" t="s">
        <v>632</v>
      </c>
      <c r="K54" s="196" t="s">
        <v>72</v>
      </c>
      <c r="L54" s="196" t="s">
        <v>71</v>
      </c>
      <c r="M54" s="196" t="s">
        <v>200</v>
      </c>
      <c r="N54" s="293" t="s">
        <v>178</v>
      </c>
      <c r="O54" s="218"/>
      <c r="P54" s="218"/>
      <c r="Q54" s="218"/>
      <c r="R54" s="219"/>
      <c r="S54" s="197" t="s">
        <v>102</v>
      </c>
      <c r="T54" s="220">
        <v>24</v>
      </c>
      <c r="U54" s="223">
        <v>165</v>
      </c>
      <c r="V54" s="288">
        <v>141</v>
      </c>
      <c r="W54" s="288">
        <v>141</v>
      </c>
      <c r="X54" s="288">
        <v>141</v>
      </c>
      <c r="Y54" s="5"/>
      <c r="Z54" s="224">
        <f t="shared" si="0"/>
        <v>0</v>
      </c>
      <c r="AA54" s="265">
        <f t="shared" si="1"/>
        <v>0</v>
      </c>
      <c r="AB54" s="198" t="s">
        <v>862</v>
      </c>
      <c r="AC54" s="199"/>
      <c r="AD54" s="200"/>
      <c r="AE54" s="200"/>
      <c r="AF54" s="169" t="str">
        <f t="shared" si="2"/>
        <v/>
      </c>
    </row>
    <row r="55" spans="2:32" s="170" customFormat="1">
      <c r="B55" s="248"/>
      <c r="C55" s="196" t="s">
        <v>509</v>
      </c>
      <c r="D55" s="262"/>
      <c r="E55" s="294">
        <v>234</v>
      </c>
      <c r="F55" s="294">
        <v>234</v>
      </c>
      <c r="G55" s="262"/>
      <c r="H55" s="262"/>
      <c r="I55" s="196" t="s">
        <v>10</v>
      </c>
      <c r="J55" s="196" t="s">
        <v>632</v>
      </c>
      <c r="K55" s="196" t="s">
        <v>72</v>
      </c>
      <c r="L55" s="196" t="s">
        <v>71</v>
      </c>
      <c r="M55" s="196" t="s">
        <v>462</v>
      </c>
      <c r="N55" s="293" t="s">
        <v>178</v>
      </c>
      <c r="O55" s="218"/>
      <c r="P55" s="218"/>
      <c r="Q55" s="218"/>
      <c r="R55" s="219"/>
      <c r="S55" s="197" t="s">
        <v>102</v>
      </c>
      <c r="T55" s="220">
        <v>24</v>
      </c>
      <c r="U55" s="223">
        <v>165</v>
      </c>
      <c r="V55" s="288">
        <v>141</v>
      </c>
      <c r="W55" s="288">
        <v>141</v>
      </c>
      <c r="X55" s="288">
        <v>141</v>
      </c>
      <c r="Y55" s="5"/>
      <c r="Z55" s="224">
        <f t="shared" si="0"/>
        <v>0</v>
      </c>
      <c r="AA55" s="265">
        <f t="shared" si="1"/>
        <v>0</v>
      </c>
      <c r="AB55" s="198" t="s">
        <v>862</v>
      </c>
      <c r="AC55" s="199"/>
      <c r="AD55" s="200"/>
      <c r="AE55" s="200"/>
      <c r="AF55" s="169" t="str">
        <f t="shared" si="2"/>
        <v/>
      </c>
    </row>
    <row r="56" spans="2:32" s="170" customFormat="1">
      <c r="B56" s="248"/>
      <c r="C56" s="196" t="s">
        <v>510</v>
      </c>
      <c r="D56" s="262"/>
      <c r="E56" s="294">
        <v>140</v>
      </c>
      <c r="F56" s="294">
        <v>70</v>
      </c>
      <c r="G56" s="262"/>
      <c r="H56" s="262"/>
      <c r="I56" s="196" t="s">
        <v>10</v>
      </c>
      <c r="J56" s="196" t="s">
        <v>632</v>
      </c>
      <c r="K56" s="196" t="s">
        <v>72</v>
      </c>
      <c r="L56" s="196" t="s">
        <v>71</v>
      </c>
      <c r="M56" s="196" t="s">
        <v>201</v>
      </c>
      <c r="N56" s="293" t="s">
        <v>178</v>
      </c>
      <c r="O56" s="218"/>
      <c r="P56" s="218"/>
      <c r="Q56" s="218"/>
      <c r="R56" s="219"/>
      <c r="S56" s="197" t="s">
        <v>102</v>
      </c>
      <c r="T56" s="220">
        <v>24</v>
      </c>
      <c r="U56" s="223">
        <v>165</v>
      </c>
      <c r="V56" s="288">
        <v>141</v>
      </c>
      <c r="W56" s="288">
        <v>141</v>
      </c>
      <c r="X56" s="288">
        <v>141</v>
      </c>
      <c r="Y56" s="5"/>
      <c r="Z56" s="224">
        <f t="shared" si="0"/>
        <v>0</v>
      </c>
      <c r="AA56" s="265">
        <f t="shared" si="1"/>
        <v>0</v>
      </c>
      <c r="AB56" s="198" t="s">
        <v>862</v>
      </c>
      <c r="AC56" s="199"/>
      <c r="AD56" s="200"/>
      <c r="AE56" s="200"/>
      <c r="AF56" s="169" t="str">
        <f t="shared" si="2"/>
        <v/>
      </c>
    </row>
    <row r="57" spans="2:32" s="170" customFormat="1">
      <c r="B57" s="248"/>
      <c r="C57" s="196" t="s">
        <v>511</v>
      </c>
      <c r="D57" s="262">
        <v>96</v>
      </c>
      <c r="E57" s="294">
        <v>267</v>
      </c>
      <c r="F57" s="294">
        <v>267</v>
      </c>
      <c r="G57" s="262">
        <v>0</v>
      </c>
      <c r="H57" s="262">
        <v>0</v>
      </c>
      <c r="I57" s="196" t="s">
        <v>10</v>
      </c>
      <c r="J57" s="196" t="s">
        <v>632</v>
      </c>
      <c r="K57" s="196" t="s">
        <v>72</v>
      </c>
      <c r="L57" s="196" t="s">
        <v>71</v>
      </c>
      <c r="M57" s="196" t="s">
        <v>463</v>
      </c>
      <c r="N57" s="293" t="s">
        <v>178</v>
      </c>
      <c r="O57" s="218"/>
      <c r="P57" s="218"/>
      <c r="Q57" s="218"/>
      <c r="R57" s="219"/>
      <c r="S57" s="197" t="s">
        <v>102</v>
      </c>
      <c r="T57" s="220">
        <v>24</v>
      </c>
      <c r="U57" s="223">
        <v>165</v>
      </c>
      <c r="V57" s="288">
        <v>141</v>
      </c>
      <c r="W57" s="288">
        <v>141</v>
      </c>
      <c r="X57" s="288">
        <v>141</v>
      </c>
      <c r="Y57" s="5"/>
      <c r="Z57" s="224">
        <f t="shared" si="0"/>
        <v>0</v>
      </c>
      <c r="AA57" s="265">
        <f t="shared" si="1"/>
        <v>0</v>
      </c>
      <c r="AB57" s="198" t="s">
        <v>862</v>
      </c>
      <c r="AC57" s="199"/>
      <c r="AD57" s="200"/>
      <c r="AE57" s="200"/>
      <c r="AF57" s="169" t="str">
        <f t="shared" ref="AF57:AF88" si="3">IF(Y57/T57=0,"",IF(MOD(Y57,T57)&gt;0,"ОШИБКА!!! неверная кратность на сорт",""))</f>
        <v/>
      </c>
    </row>
    <row r="58" spans="2:32" s="170" customFormat="1">
      <c r="B58" s="248"/>
      <c r="C58" s="196" t="s">
        <v>512</v>
      </c>
      <c r="D58" s="262">
        <v>132</v>
      </c>
      <c r="E58" s="294">
        <v>912</v>
      </c>
      <c r="F58" s="294">
        <v>391</v>
      </c>
      <c r="G58" s="262">
        <v>27</v>
      </c>
      <c r="H58" s="262">
        <v>0</v>
      </c>
      <c r="I58" s="196" t="s">
        <v>10</v>
      </c>
      <c r="J58" s="196" t="s">
        <v>632</v>
      </c>
      <c r="K58" s="196" t="s">
        <v>72</v>
      </c>
      <c r="L58" s="196" t="s">
        <v>71</v>
      </c>
      <c r="M58" s="196" t="s">
        <v>368</v>
      </c>
      <c r="N58" s="293" t="s">
        <v>178</v>
      </c>
      <c r="O58" s="218"/>
      <c r="P58" s="218"/>
      <c r="Q58" s="218"/>
      <c r="R58" s="250"/>
      <c r="S58" s="197" t="s">
        <v>102</v>
      </c>
      <c r="T58" s="220">
        <v>24</v>
      </c>
      <c r="U58" s="223">
        <v>165</v>
      </c>
      <c r="V58" s="288">
        <v>141</v>
      </c>
      <c r="W58" s="288">
        <v>141</v>
      </c>
      <c r="X58" s="288">
        <v>141</v>
      </c>
      <c r="Y58" s="5"/>
      <c r="Z58" s="224">
        <f t="shared" si="0"/>
        <v>0</v>
      </c>
      <c r="AA58" s="265">
        <f t="shared" si="1"/>
        <v>0</v>
      </c>
      <c r="AB58" s="198" t="s">
        <v>862</v>
      </c>
      <c r="AC58" s="199"/>
      <c r="AD58" s="200"/>
      <c r="AE58" s="200"/>
      <c r="AF58" s="169" t="str">
        <f t="shared" si="3"/>
        <v/>
      </c>
    </row>
    <row r="59" spans="2:32" s="170" customFormat="1">
      <c r="B59" s="248"/>
      <c r="C59" s="196" t="s">
        <v>513</v>
      </c>
      <c r="D59" s="262"/>
      <c r="E59" s="294">
        <v>107</v>
      </c>
      <c r="F59" s="294">
        <v>97</v>
      </c>
      <c r="G59" s="262"/>
      <c r="H59" s="262"/>
      <c r="I59" s="196" t="s">
        <v>10</v>
      </c>
      <c r="J59" s="196" t="s">
        <v>632</v>
      </c>
      <c r="K59" s="196" t="s">
        <v>72</v>
      </c>
      <c r="L59" s="196" t="s">
        <v>71</v>
      </c>
      <c r="M59" s="196" t="s">
        <v>202</v>
      </c>
      <c r="N59" s="293" t="s">
        <v>178</v>
      </c>
      <c r="O59" s="218"/>
      <c r="P59" s="218"/>
      <c r="Q59" s="218"/>
      <c r="R59" s="219"/>
      <c r="S59" s="197" t="s">
        <v>102</v>
      </c>
      <c r="T59" s="220">
        <v>24</v>
      </c>
      <c r="U59" s="223">
        <v>165</v>
      </c>
      <c r="V59" s="288">
        <v>141</v>
      </c>
      <c r="W59" s="288">
        <v>141</v>
      </c>
      <c r="X59" s="288">
        <v>141</v>
      </c>
      <c r="Y59" s="5"/>
      <c r="Z59" s="224">
        <f t="shared" si="0"/>
        <v>0</v>
      </c>
      <c r="AA59" s="265">
        <f t="shared" si="1"/>
        <v>0</v>
      </c>
      <c r="AB59" s="198" t="s">
        <v>862</v>
      </c>
      <c r="AC59" s="199"/>
      <c r="AD59" s="200"/>
      <c r="AE59" s="200"/>
      <c r="AF59" s="169" t="str">
        <f t="shared" si="3"/>
        <v/>
      </c>
    </row>
    <row r="60" spans="2:32" s="170" customFormat="1">
      <c r="B60" s="248"/>
      <c r="C60" s="196" t="s">
        <v>514</v>
      </c>
      <c r="D60" s="262"/>
      <c r="E60" s="294">
        <v>1088</v>
      </c>
      <c r="F60" s="294">
        <v>633</v>
      </c>
      <c r="G60" s="262"/>
      <c r="H60" s="262"/>
      <c r="I60" s="196" t="s">
        <v>10</v>
      </c>
      <c r="J60" s="196" t="s">
        <v>632</v>
      </c>
      <c r="K60" s="196" t="s">
        <v>72</v>
      </c>
      <c r="L60" s="196" t="s">
        <v>71</v>
      </c>
      <c r="M60" s="196" t="s">
        <v>203</v>
      </c>
      <c r="N60" s="293" t="s">
        <v>178</v>
      </c>
      <c r="O60" s="218"/>
      <c r="P60" s="218"/>
      <c r="Q60" s="218"/>
      <c r="R60" s="219"/>
      <c r="S60" s="197" t="s">
        <v>102</v>
      </c>
      <c r="T60" s="220">
        <v>24</v>
      </c>
      <c r="U60" s="223">
        <v>165</v>
      </c>
      <c r="V60" s="288">
        <v>141</v>
      </c>
      <c r="W60" s="288">
        <v>141</v>
      </c>
      <c r="X60" s="288">
        <v>141</v>
      </c>
      <c r="Y60" s="5"/>
      <c r="Z60" s="224">
        <f t="shared" si="0"/>
        <v>0</v>
      </c>
      <c r="AA60" s="265">
        <f t="shared" si="1"/>
        <v>0</v>
      </c>
      <c r="AB60" s="198" t="s">
        <v>862</v>
      </c>
      <c r="AC60" s="199"/>
      <c r="AD60" s="200"/>
      <c r="AE60" s="200"/>
      <c r="AF60" s="169" t="str">
        <f t="shared" si="3"/>
        <v/>
      </c>
    </row>
    <row r="61" spans="2:32" s="170" customFormat="1">
      <c r="B61" s="248"/>
      <c r="C61" s="196" t="s">
        <v>515</v>
      </c>
      <c r="D61" s="262">
        <v>96</v>
      </c>
      <c r="E61" s="294">
        <v>9707</v>
      </c>
      <c r="F61" s="294">
        <v>7195</v>
      </c>
      <c r="G61" s="262">
        <v>82</v>
      </c>
      <c r="H61" s="262">
        <v>0</v>
      </c>
      <c r="I61" s="196" t="s">
        <v>10</v>
      </c>
      <c r="J61" s="196" t="s">
        <v>632</v>
      </c>
      <c r="K61" s="196" t="s">
        <v>72</v>
      </c>
      <c r="L61" s="196" t="s">
        <v>71</v>
      </c>
      <c r="M61" s="196" t="s">
        <v>464</v>
      </c>
      <c r="N61" s="293" t="s">
        <v>178</v>
      </c>
      <c r="O61" s="218"/>
      <c r="P61" s="218"/>
      <c r="Q61" s="218"/>
      <c r="R61" s="219"/>
      <c r="S61" s="197" t="s">
        <v>102</v>
      </c>
      <c r="T61" s="220">
        <v>24</v>
      </c>
      <c r="U61" s="223">
        <v>165</v>
      </c>
      <c r="V61" s="288">
        <v>141</v>
      </c>
      <c r="W61" s="288">
        <v>141</v>
      </c>
      <c r="X61" s="288">
        <v>141</v>
      </c>
      <c r="Y61" s="5"/>
      <c r="Z61" s="224">
        <f t="shared" si="0"/>
        <v>0</v>
      </c>
      <c r="AA61" s="265">
        <f t="shared" si="1"/>
        <v>0</v>
      </c>
      <c r="AB61" s="198" t="s">
        <v>862</v>
      </c>
      <c r="AC61" s="199"/>
      <c r="AD61" s="200"/>
      <c r="AE61" s="200"/>
      <c r="AF61" s="169" t="str">
        <f t="shared" si="3"/>
        <v/>
      </c>
    </row>
    <row r="62" spans="2:32" s="170" customFormat="1">
      <c r="B62" s="248"/>
      <c r="C62" s="196" t="s">
        <v>516</v>
      </c>
      <c r="D62" s="262"/>
      <c r="E62" s="294">
        <v>30</v>
      </c>
      <c r="F62" s="294">
        <v>30</v>
      </c>
      <c r="G62" s="262"/>
      <c r="H62" s="262"/>
      <c r="I62" s="196" t="s">
        <v>10</v>
      </c>
      <c r="J62" s="196" t="s">
        <v>632</v>
      </c>
      <c r="K62" s="196" t="s">
        <v>72</v>
      </c>
      <c r="L62" s="196" t="s">
        <v>71</v>
      </c>
      <c r="M62" s="196" t="s">
        <v>465</v>
      </c>
      <c r="N62" s="293" t="s">
        <v>178</v>
      </c>
      <c r="O62" s="218"/>
      <c r="P62" s="218"/>
      <c r="Q62" s="218"/>
      <c r="R62" s="250"/>
      <c r="S62" s="197" t="s">
        <v>102</v>
      </c>
      <c r="T62" s="220">
        <v>24</v>
      </c>
      <c r="U62" s="223">
        <v>165</v>
      </c>
      <c r="V62" s="288">
        <v>141</v>
      </c>
      <c r="W62" s="288">
        <v>141</v>
      </c>
      <c r="X62" s="288">
        <v>141</v>
      </c>
      <c r="Y62" s="5"/>
      <c r="Z62" s="224">
        <f t="shared" si="0"/>
        <v>0</v>
      </c>
      <c r="AA62" s="265">
        <f t="shared" si="1"/>
        <v>0</v>
      </c>
      <c r="AB62" s="198" t="s">
        <v>862</v>
      </c>
      <c r="AC62" s="199"/>
      <c r="AD62" s="200"/>
      <c r="AE62" s="200"/>
      <c r="AF62" s="169" t="str">
        <f t="shared" si="3"/>
        <v/>
      </c>
    </row>
    <row r="63" spans="2:32" s="170" customFormat="1">
      <c r="B63" s="248"/>
      <c r="C63" s="196" t="s">
        <v>517</v>
      </c>
      <c r="D63" s="262"/>
      <c r="E63" s="294">
        <v>24</v>
      </c>
      <c r="F63" s="294">
        <v>24</v>
      </c>
      <c r="G63" s="262"/>
      <c r="H63" s="262"/>
      <c r="I63" s="196" t="s">
        <v>10</v>
      </c>
      <c r="J63" s="196" t="s">
        <v>632</v>
      </c>
      <c r="K63" s="196" t="s">
        <v>72</v>
      </c>
      <c r="L63" s="196" t="s">
        <v>71</v>
      </c>
      <c r="M63" s="196" t="s">
        <v>369</v>
      </c>
      <c r="N63" s="293" t="s">
        <v>178</v>
      </c>
      <c r="O63" s="218"/>
      <c r="P63" s="218"/>
      <c r="Q63" s="218"/>
      <c r="R63" s="219"/>
      <c r="S63" s="197" t="s">
        <v>102</v>
      </c>
      <c r="T63" s="220">
        <v>24</v>
      </c>
      <c r="U63" s="223">
        <v>165</v>
      </c>
      <c r="V63" s="288">
        <v>141</v>
      </c>
      <c r="W63" s="288">
        <v>141</v>
      </c>
      <c r="X63" s="288">
        <v>141</v>
      </c>
      <c r="Y63" s="5"/>
      <c r="Z63" s="224">
        <f t="shared" si="0"/>
        <v>0</v>
      </c>
      <c r="AA63" s="265">
        <f t="shared" si="1"/>
        <v>0</v>
      </c>
      <c r="AB63" s="198" t="s">
        <v>862</v>
      </c>
      <c r="AC63" s="199"/>
      <c r="AD63" s="200"/>
      <c r="AE63" s="200"/>
      <c r="AF63" s="169" t="str">
        <f t="shared" si="3"/>
        <v/>
      </c>
    </row>
    <row r="64" spans="2:32" s="170" customFormat="1">
      <c r="B64" s="248"/>
      <c r="C64" s="196" t="s">
        <v>518</v>
      </c>
      <c r="D64" s="262"/>
      <c r="E64" s="294">
        <v>26</v>
      </c>
      <c r="F64" s="294">
        <v>0</v>
      </c>
      <c r="G64" s="262"/>
      <c r="H64" s="262"/>
      <c r="I64" s="196" t="s">
        <v>10</v>
      </c>
      <c r="J64" s="196" t="s">
        <v>632</v>
      </c>
      <c r="K64" s="196" t="s">
        <v>72</v>
      </c>
      <c r="L64" s="196" t="s">
        <v>71</v>
      </c>
      <c r="M64" s="196" t="s">
        <v>466</v>
      </c>
      <c r="N64" s="293" t="s">
        <v>178</v>
      </c>
      <c r="O64" s="218"/>
      <c r="P64" s="218"/>
      <c r="Q64" s="218"/>
      <c r="R64" s="219"/>
      <c r="S64" s="197" t="s">
        <v>102</v>
      </c>
      <c r="T64" s="220">
        <v>24</v>
      </c>
      <c r="U64" s="223">
        <v>165</v>
      </c>
      <c r="V64" s="288">
        <v>141</v>
      </c>
      <c r="W64" s="288">
        <v>141</v>
      </c>
      <c r="X64" s="288">
        <v>141</v>
      </c>
      <c r="Y64" s="5"/>
      <c r="Z64" s="224">
        <f t="shared" si="0"/>
        <v>0</v>
      </c>
      <c r="AA64" s="265">
        <f t="shared" si="1"/>
        <v>0</v>
      </c>
      <c r="AB64" s="198" t="s">
        <v>862</v>
      </c>
      <c r="AC64" s="199"/>
      <c r="AD64" s="200"/>
      <c r="AE64" s="200"/>
      <c r="AF64" s="169" t="str">
        <f t="shared" si="3"/>
        <v/>
      </c>
    </row>
    <row r="65" spans="2:32" s="170" customFormat="1">
      <c r="B65" s="248"/>
      <c r="C65" s="196" t="s">
        <v>519</v>
      </c>
      <c r="D65" s="262"/>
      <c r="E65" s="294">
        <v>600</v>
      </c>
      <c r="F65" s="294">
        <v>600</v>
      </c>
      <c r="G65" s="262"/>
      <c r="H65" s="262"/>
      <c r="I65" s="196" t="s">
        <v>10</v>
      </c>
      <c r="J65" s="196" t="s">
        <v>632</v>
      </c>
      <c r="K65" s="196" t="s">
        <v>72</v>
      </c>
      <c r="L65" s="196" t="s">
        <v>71</v>
      </c>
      <c r="M65" s="196" t="s">
        <v>75</v>
      </c>
      <c r="N65" s="293" t="s">
        <v>178</v>
      </c>
      <c r="O65" s="218"/>
      <c r="P65" s="218"/>
      <c r="Q65" s="218"/>
      <c r="R65" s="219"/>
      <c r="S65" s="197" t="s">
        <v>102</v>
      </c>
      <c r="T65" s="220">
        <v>24</v>
      </c>
      <c r="U65" s="223">
        <v>165</v>
      </c>
      <c r="V65" s="288">
        <v>141</v>
      </c>
      <c r="W65" s="288">
        <v>141</v>
      </c>
      <c r="X65" s="288">
        <v>141</v>
      </c>
      <c r="Y65" s="5"/>
      <c r="Z65" s="224">
        <f t="shared" si="0"/>
        <v>0</v>
      </c>
      <c r="AA65" s="265">
        <f t="shared" si="1"/>
        <v>0</v>
      </c>
      <c r="AB65" s="198" t="s">
        <v>862</v>
      </c>
      <c r="AC65" s="199"/>
      <c r="AD65" s="200"/>
      <c r="AE65" s="200"/>
      <c r="AF65" s="169" t="str">
        <f t="shared" si="3"/>
        <v/>
      </c>
    </row>
    <row r="66" spans="2:32" s="170" customFormat="1">
      <c r="B66" s="248"/>
      <c r="C66" s="196" t="s">
        <v>520</v>
      </c>
      <c r="D66" s="262">
        <v>96</v>
      </c>
      <c r="E66" s="294">
        <v>825</v>
      </c>
      <c r="F66" s="294">
        <v>655</v>
      </c>
      <c r="G66" s="262">
        <v>97</v>
      </c>
      <c r="H66" s="262">
        <v>0</v>
      </c>
      <c r="I66" s="196" t="s">
        <v>10</v>
      </c>
      <c r="J66" s="196" t="s">
        <v>632</v>
      </c>
      <c r="K66" s="196" t="s">
        <v>72</v>
      </c>
      <c r="L66" s="196" t="s">
        <v>71</v>
      </c>
      <c r="M66" s="196" t="s">
        <v>371</v>
      </c>
      <c r="N66" s="293" t="s">
        <v>178</v>
      </c>
      <c r="O66" s="218"/>
      <c r="P66" s="218"/>
      <c r="Q66" s="218"/>
      <c r="R66" s="219"/>
      <c r="S66" s="197" t="s">
        <v>102</v>
      </c>
      <c r="T66" s="220">
        <v>24</v>
      </c>
      <c r="U66" s="223">
        <v>165</v>
      </c>
      <c r="V66" s="288">
        <v>141</v>
      </c>
      <c r="W66" s="288">
        <v>141</v>
      </c>
      <c r="X66" s="288">
        <v>141</v>
      </c>
      <c r="Y66" s="5"/>
      <c r="Z66" s="224">
        <f t="shared" si="0"/>
        <v>0</v>
      </c>
      <c r="AA66" s="265">
        <f t="shared" si="1"/>
        <v>0</v>
      </c>
      <c r="AB66" s="198" t="s">
        <v>862</v>
      </c>
      <c r="AC66" s="199"/>
      <c r="AD66" s="200"/>
      <c r="AE66" s="200"/>
      <c r="AF66" s="169" t="str">
        <f t="shared" si="3"/>
        <v/>
      </c>
    </row>
    <row r="67" spans="2:32" s="170" customFormat="1">
      <c r="B67" s="248"/>
      <c r="C67" s="196" t="s">
        <v>521</v>
      </c>
      <c r="D67" s="262"/>
      <c r="E67" s="294"/>
      <c r="F67" s="294"/>
      <c r="G67" s="262"/>
      <c r="H67" s="262"/>
      <c r="I67" s="196" t="s">
        <v>10</v>
      </c>
      <c r="J67" s="297" t="s">
        <v>632</v>
      </c>
      <c r="K67" s="297" t="s">
        <v>72</v>
      </c>
      <c r="L67" s="297" t="s">
        <v>71</v>
      </c>
      <c r="M67" s="297" t="s">
        <v>204</v>
      </c>
      <c r="N67" s="298" t="s">
        <v>178</v>
      </c>
      <c r="O67" s="299"/>
      <c r="P67" s="299"/>
      <c r="Q67" s="299"/>
      <c r="R67" s="301"/>
      <c r="S67" s="197" t="s">
        <v>102</v>
      </c>
      <c r="T67" s="220">
        <v>24</v>
      </c>
      <c r="U67" s="223">
        <v>165</v>
      </c>
      <c r="V67" s="288">
        <v>141</v>
      </c>
      <c r="W67" s="288">
        <v>141</v>
      </c>
      <c r="X67" s="288">
        <v>141</v>
      </c>
      <c r="Y67" s="5"/>
      <c r="Z67" s="224">
        <f t="shared" si="0"/>
        <v>0</v>
      </c>
      <c r="AA67" s="265">
        <f t="shared" si="1"/>
        <v>0</v>
      </c>
      <c r="AB67" s="198" t="s">
        <v>862</v>
      </c>
      <c r="AC67" s="199"/>
      <c r="AD67" s="200"/>
      <c r="AE67" s="200"/>
      <c r="AF67" s="169" t="str">
        <f t="shared" si="3"/>
        <v/>
      </c>
    </row>
    <row r="68" spans="2:32" s="170" customFormat="1">
      <c r="B68" s="248"/>
      <c r="C68" s="196" t="s">
        <v>522</v>
      </c>
      <c r="D68" s="262"/>
      <c r="E68" s="294">
        <v>168</v>
      </c>
      <c r="F68" s="294">
        <v>168</v>
      </c>
      <c r="G68" s="262"/>
      <c r="H68" s="262"/>
      <c r="I68" s="196" t="s">
        <v>10</v>
      </c>
      <c r="J68" s="196" t="s">
        <v>632</v>
      </c>
      <c r="K68" s="196" t="s">
        <v>72</v>
      </c>
      <c r="L68" s="196" t="s">
        <v>71</v>
      </c>
      <c r="M68" s="196" t="s">
        <v>467</v>
      </c>
      <c r="N68" s="293" t="s">
        <v>178</v>
      </c>
      <c r="O68" s="218"/>
      <c r="P68" s="218"/>
      <c r="Q68" s="218"/>
      <c r="R68" s="250"/>
      <c r="S68" s="197" t="s">
        <v>102</v>
      </c>
      <c r="T68" s="220">
        <v>24</v>
      </c>
      <c r="U68" s="223">
        <v>165</v>
      </c>
      <c r="V68" s="288">
        <v>141</v>
      </c>
      <c r="W68" s="288">
        <v>141</v>
      </c>
      <c r="X68" s="288">
        <v>141</v>
      </c>
      <c r="Y68" s="5"/>
      <c r="Z68" s="224">
        <f t="shared" si="0"/>
        <v>0</v>
      </c>
      <c r="AA68" s="265">
        <f t="shared" si="1"/>
        <v>0</v>
      </c>
      <c r="AB68" s="198" t="s">
        <v>862</v>
      </c>
      <c r="AC68" s="199"/>
      <c r="AD68" s="200"/>
      <c r="AE68" s="200"/>
      <c r="AF68" s="169" t="str">
        <f t="shared" si="3"/>
        <v/>
      </c>
    </row>
    <row r="69" spans="2:32" s="170" customFormat="1">
      <c r="B69" s="248"/>
      <c r="C69" s="196" t="s">
        <v>523</v>
      </c>
      <c r="D69" s="262"/>
      <c r="E69" s="294"/>
      <c r="F69" s="294"/>
      <c r="G69" s="262"/>
      <c r="H69" s="262"/>
      <c r="I69" s="196" t="s">
        <v>10</v>
      </c>
      <c r="J69" s="297" t="s">
        <v>632</v>
      </c>
      <c r="K69" s="297" t="s">
        <v>72</v>
      </c>
      <c r="L69" s="297" t="s">
        <v>71</v>
      </c>
      <c r="M69" s="297" t="s">
        <v>468</v>
      </c>
      <c r="N69" s="298" t="s">
        <v>178</v>
      </c>
      <c r="O69" s="299"/>
      <c r="P69" s="299"/>
      <c r="Q69" s="299"/>
      <c r="R69" s="301"/>
      <c r="S69" s="197" t="s">
        <v>102</v>
      </c>
      <c r="T69" s="220">
        <v>24</v>
      </c>
      <c r="U69" s="223">
        <v>165</v>
      </c>
      <c r="V69" s="288">
        <v>141</v>
      </c>
      <c r="W69" s="288">
        <v>141</v>
      </c>
      <c r="X69" s="288">
        <v>141</v>
      </c>
      <c r="Y69" s="5"/>
      <c r="Z69" s="224">
        <f t="shared" si="0"/>
        <v>0</v>
      </c>
      <c r="AA69" s="265">
        <f t="shared" si="1"/>
        <v>0</v>
      </c>
      <c r="AB69" s="198" t="s">
        <v>862</v>
      </c>
      <c r="AC69" s="199"/>
      <c r="AD69" s="200"/>
      <c r="AE69" s="200"/>
      <c r="AF69" s="169" t="str">
        <f t="shared" si="3"/>
        <v/>
      </c>
    </row>
    <row r="70" spans="2:32" s="170" customFormat="1">
      <c r="B70" s="248"/>
      <c r="C70" s="196" t="s">
        <v>524</v>
      </c>
      <c r="D70" s="262"/>
      <c r="E70" s="294">
        <v>45</v>
      </c>
      <c r="F70" s="294">
        <v>45</v>
      </c>
      <c r="G70" s="262"/>
      <c r="H70" s="262"/>
      <c r="I70" s="196" t="s">
        <v>10</v>
      </c>
      <c r="J70" s="196" t="s">
        <v>632</v>
      </c>
      <c r="K70" s="196" t="s">
        <v>72</v>
      </c>
      <c r="L70" s="196" t="s">
        <v>71</v>
      </c>
      <c r="M70" s="196" t="s">
        <v>469</v>
      </c>
      <c r="N70" s="293" t="s">
        <v>178</v>
      </c>
      <c r="O70" s="218"/>
      <c r="P70" s="218"/>
      <c r="Q70" s="218"/>
      <c r="R70" s="250"/>
      <c r="S70" s="197" t="s">
        <v>102</v>
      </c>
      <c r="T70" s="220">
        <v>24</v>
      </c>
      <c r="U70" s="223">
        <v>165</v>
      </c>
      <c r="V70" s="288">
        <v>141</v>
      </c>
      <c r="W70" s="288">
        <v>141</v>
      </c>
      <c r="X70" s="288">
        <v>141</v>
      </c>
      <c r="Y70" s="5"/>
      <c r="Z70" s="224">
        <f t="shared" si="0"/>
        <v>0</v>
      </c>
      <c r="AA70" s="265">
        <f t="shared" si="1"/>
        <v>0</v>
      </c>
      <c r="AB70" s="198" t="s">
        <v>862</v>
      </c>
      <c r="AC70" s="199"/>
      <c r="AD70" s="200"/>
      <c r="AE70" s="200"/>
      <c r="AF70" s="169" t="str">
        <f t="shared" si="3"/>
        <v/>
      </c>
    </row>
    <row r="71" spans="2:32" s="170" customFormat="1">
      <c r="B71" s="248"/>
      <c r="C71" s="196" t="s">
        <v>525</v>
      </c>
      <c r="D71" s="262"/>
      <c r="E71" s="294">
        <v>9</v>
      </c>
      <c r="F71" s="294">
        <v>0</v>
      </c>
      <c r="G71" s="262"/>
      <c r="H71" s="262"/>
      <c r="I71" s="196" t="s">
        <v>10</v>
      </c>
      <c r="J71" s="196" t="s">
        <v>632</v>
      </c>
      <c r="K71" s="196" t="s">
        <v>72</v>
      </c>
      <c r="L71" s="196" t="s">
        <v>71</v>
      </c>
      <c r="M71" s="196" t="s">
        <v>470</v>
      </c>
      <c r="N71" s="293" t="s">
        <v>178</v>
      </c>
      <c r="O71" s="218"/>
      <c r="P71" s="218"/>
      <c r="Q71" s="218"/>
      <c r="R71" s="219"/>
      <c r="S71" s="197" t="s">
        <v>102</v>
      </c>
      <c r="T71" s="220">
        <v>24</v>
      </c>
      <c r="U71" s="223">
        <v>165</v>
      </c>
      <c r="V71" s="288">
        <v>141</v>
      </c>
      <c r="W71" s="288">
        <v>141</v>
      </c>
      <c r="X71" s="288">
        <v>141</v>
      </c>
      <c r="Y71" s="5"/>
      <c r="Z71" s="224">
        <f t="shared" si="0"/>
        <v>0</v>
      </c>
      <c r="AA71" s="265">
        <f t="shared" si="1"/>
        <v>0</v>
      </c>
      <c r="AB71" s="198" t="s">
        <v>862</v>
      </c>
      <c r="AC71" s="199"/>
      <c r="AD71" s="200"/>
      <c r="AE71" s="200"/>
      <c r="AF71" s="169" t="str">
        <f t="shared" si="3"/>
        <v/>
      </c>
    </row>
    <row r="72" spans="2:32" s="170" customFormat="1">
      <c r="B72" s="248"/>
      <c r="C72" s="196" t="s">
        <v>526</v>
      </c>
      <c r="D72" s="262">
        <v>108</v>
      </c>
      <c r="E72" s="294">
        <v>440</v>
      </c>
      <c r="F72" s="294">
        <v>400</v>
      </c>
      <c r="G72" s="262">
        <v>0</v>
      </c>
      <c r="H72" s="262">
        <v>0</v>
      </c>
      <c r="I72" s="196" t="s">
        <v>10</v>
      </c>
      <c r="J72" s="196" t="s">
        <v>632</v>
      </c>
      <c r="K72" s="196" t="s">
        <v>72</v>
      </c>
      <c r="L72" s="196" t="s">
        <v>71</v>
      </c>
      <c r="M72" s="196" t="s">
        <v>205</v>
      </c>
      <c r="N72" s="293" t="s">
        <v>178</v>
      </c>
      <c r="O72" s="218"/>
      <c r="P72" s="218"/>
      <c r="Q72" s="218"/>
      <c r="R72" s="219"/>
      <c r="S72" s="197" t="s">
        <v>102</v>
      </c>
      <c r="T72" s="220">
        <v>24</v>
      </c>
      <c r="U72" s="223">
        <v>165</v>
      </c>
      <c r="V72" s="288">
        <v>141</v>
      </c>
      <c r="W72" s="288">
        <v>141</v>
      </c>
      <c r="X72" s="288">
        <v>141</v>
      </c>
      <c r="Y72" s="5"/>
      <c r="Z72" s="224">
        <f t="shared" si="0"/>
        <v>0</v>
      </c>
      <c r="AA72" s="265">
        <f t="shared" si="1"/>
        <v>0</v>
      </c>
      <c r="AB72" s="198" t="s">
        <v>862</v>
      </c>
      <c r="AC72" s="199"/>
      <c r="AD72" s="200"/>
      <c r="AE72" s="200"/>
      <c r="AF72" s="169" t="str">
        <f t="shared" si="3"/>
        <v/>
      </c>
    </row>
    <row r="73" spans="2:32" s="170" customFormat="1">
      <c r="B73" s="248"/>
      <c r="C73" s="196" t="s">
        <v>527</v>
      </c>
      <c r="D73" s="262"/>
      <c r="E73" s="294">
        <v>3</v>
      </c>
      <c r="F73" s="294">
        <v>0</v>
      </c>
      <c r="G73" s="262"/>
      <c r="H73" s="262"/>
      <c r="I73" s="196" t="s">
        <v>10</v>
      </c>
      <c r="J73" s="196" t="s">
        <v>632</v>
      </c>
      <c r="K73" s="196" t="s">
        <v>72</v>
      </c>
      <c r="L73" s="196" t="s">
        <v>71</v>
      </c>
      <c r="M73" s="196" t="s">
        <v>206</v>
      </c>
      <c r="N73" s="293" t="s">
        <v>178</v>
      </c>
      <c r="O73" s="218"/>
      <c r="P73" s="218"/>
      <c r="Q73" s="218"/>
      <c r="R73" s="219"/>
      <c r="S73" s="197" t="s">
        <v>102</v>
      </c>
      <c r="T73" s="220">
        <v>24</v>
      </c>
      <c r="U73" s="223">
        <v>165</v>
      </c>
      <c r="V73" s="288">
        <v>141</v>
      </c>
      <c r="W73" s="288">
        <v>141</v>
      </c>
      <c r="X73" s="288">
        <v>141</v>
      </c>
      <c r="Y73" s="5"/>
      <c r="Z73" s="224">
        <f t="shared" si="0"/>
        <v>0</v>
      </c>
      <c r="AA73" s="265">
        <f t="shared" si="1"/>
        <v>0</v>
      </c>
      <c r="AB73" s="198" t="s">
        <v>862</v>
      </c>
      <c r="AC73" s="199"/>
      <c r="AD73" s="200"/>
      <c r="AE73" s="200"/>
      <c r="AF73" s="169" t="str">
        <f t="shared" si="3"/>
        <v/>
      </c>
    </row>
    <row r="74" spans="2:32" s="170" customFormat="1">
      <c r="B74" s="248"/>
      <c r="C74" s="196" t="s">
        <v>528</v>
      </c>
      <c r="D74" s="262">
        <v>132</v>
      </c>
      <c r="E74" s="294">
        <v>138</v>
      </c>
      <c r="F74" s="294">
        <v>122</v>
      </c>
      <c r="G74" s="262">
        <v>0</v>
      </c>
      <c r="H74" s="262">
        <v>0</v>
      </c>
      <c r="I74" s="196" t="s">
        <v>10</v>
      </c>
      <c r="J74" s="196" t="s">
        <v>632</v>
      </c>
      <c r="K74" s="196" t="s">
        <v>72</v>
      </c>
      <c r="L74" s="196" t="s">
        <v>71</v>
      </c>
      <c r="M74" s="196" t="s">
        <v>207</v>
      </c>
      <c r="N74" s="293" t="s">
        <v>178</v>
      </c>
      <c r="O74" s="218"/>
      <c r="P74" s="218"/>
      <c r="Q74" s="218"/>
      <c r="R74" s="219"/>
      <c r="S74" s="197" t="s">
        <v>102</v>
      </c>
      <c r="T74" s="220">
        <v>24</v>
      </c>
      <c r="U74" s="223">
        <v>165</v>
      </c>
      <c r="V74" s="288">
        <v>141</v>
      </c>
      <c r="W74" s="288">
        <v>141</v>
      </c>
      <c r="X74" s="288">
        <v>141</v>
      </c>
      <c r="Y74" s="5"/>
      <c r="Z74" s="224">
        <f t="shared" si="0"/>
        <v>0</v>
      </c>
      <c r="AA74" s="265">
        <f t="shared" si="1"/>
        <v>0</v>
      </c>
      <c r="AB74" s="198" t="s">
        <v>862</v>
      </c>
      <c r="AC74" s="199"/>
      <c r="AD74" s="200"/>
      <c r="AE74" s="200"/>
      <c r="AF74" s="169" t="str">
        <f t="shared" si="3"/>
        <v/>
      </c>
    </row>
    <row r="75" spans="2:32" s="170" customFormat="1">
      <c r="B75" s="248"/>
      <c r="C75" s="196" t="s">
        <v>529</v>
      </c>
      <c r="D75" s="262">
        <v>84</v>
      </c>
      <c r="E75" s="294">
        <v>1176</v>
      </c>
      <c r="F75" s="294">
        <v>1156</v>
      </c>
      <c r="G75" s="262">
        <v>0</v>
      </c>
      <c r="H75" s="262">
        <v>0</v>
      </c>
      <c r="I75" s="196" t="s">
        <v>10</v>
      </c>
      <c r="J75" s="196" t="s">
        <v>632</v>
      </c>
      <c r="K75" s="196" t="s">
        <v>72</v>
      </c>
      <c r="L75" s="196" t="s">
        <v>71</v>
      </c>
      <c r="M75" s="196" t="s">
        <v>208</v>
      </c>
      <c r="N75" s="293" t="s">
        <v>178</v>
      </c>
      <c r="O75" s="218"/>
      <c r="P75" s="218"/>
      <c r="Q75" s="218"/>
      <c r="R75" s="219"/>
      <c r="S75" s="197" t="s">
        <v>102</v>
      </c>
      <c r="T75" s="220">
        <v>24</v>
      </c>
      <c r="U75" s="223">
        <v>165</v>
      </c>
      <c r="V75" s="288">
        <v>141</v>
      </c>
      <c r="W75" s="288">
        <v>141</v>
      </c>
      <c r="X75" s="288">
        <v>141</v>
      </c>
      <c r="Y75" s="5"/>
      <c r="Z75" s="224">
        <f t="shared" si="0"/>
        <v>0</v>
      </c>
      <c r="AA75" s="265">
        <f t="shared" si="1"/>
        <v>0</v>
      </c>
      <c r="AB75" s="198" t="s">
        <v>862</v>
      </c>
      <c r="AC75" s="199"/>
      <c r="AD75" s="200"/>
      <c r="AE75" s="200"/>
      <c r="AF75" s="169" t="str">
        <f t="shared" si="3"/>
        <v/>
      </c>
    </row>
    <row r="76" spans="2:32" s="170" customFormat="1">
      <c r="B76" s="248"/>
      <c r="C76" s="196" t="s">
        <v>530</v>
      </c>
      <c r="D76" s="262">
        <v>132</v>
      </c>
      <c r="E76" s="294">
        <v>507</v>
      </c>
      <c r="F76" s="294">
        <v>507</v>
      </c>
      <c r="G76" s="262">
        <v>107</v>
      </c>
      <c r="H76" s="262">
        <v>0</v>
      </c>
      <c r="I76" s="196" t="s">
        <v>10</v>
      </c>
      <c r="J76" s="196" t="s">
        <v>632</v>
      </c>
      <c r="K76" s="196" t="s">
        <v>72</v>
      </c>
      <c r="L76" s="196" t="s">
        <v>71</v>
      </c>
      <c r="M76" s="196" t="s">
        <v>209</v>
      </c>
      <c r="N76" s="293" t="s">
        <v>178</v>
      </c>
      <c r="O76" s="218"/>
      <c r="P76" s="218"/>
      <c r="Q76" s="218"/>
      <c r="R76" s="250"/>
      <c r="S76" s="197" t="s">
        <v>102</v>
      </c>
      <c r="T76" s="220">
        <v>24</v>
      </c>
      <c r="U76" s="223">
        <v>165</v>
      </c>
      <c r="V76" s="288">
        <v>141</v>
      </c>
      <c r="W76" s="288">
        <v>141</v>
      </c>
      <c r="X76" s="288">
        <v>141</v>
      </c>
      <c r="Y76" s="5"/>
      <c r="Z76" s="224">
        <f t="shared" si="0"/>
        <v>0</v>
      </c>
      <c r="AA76" s="265">
        <f t="shared" si="1"/>
        <v>0</v>
      </c>
      <c r="AB76" s="198" t="s">
        <v>862</v>
      </c>
      <c r="AC76" s="199"/>
      <c r="AD76" s="200"/>
      <c r="AE76" s="200"/>
      <c r="AF76" s="169" t="str">
        <f t="shared" si="3"/>
        <v/>
      </c>
    </row>
    <row r="77" spans="2:32" s="170" customFormat="1">
      <c r="B77" s="248"/>
      <c r="C77" s="196" t="s">
        <v>531</v>
      </c>
      <c r="D77" s="262"/>
      <c r="E77" s="294">
        <v>503</v>
      </c>
      <c r="F77" s="294">
        <v>47</v>
      </c>
      <c r="G77" s="262"/>
      <c r="H77" s="262"/>
      <c r="I77" s="196" t="s">
        <v>10</v>
      </c>
      <c r="J77" s="196" t="s">
        <v>632</v>
      </c>
      <c r="K77" s="196" t="s">
        <v>72</v>
      </c>
      <c r="L77" s="196" t="s">
        <v>71</v>
      </c>
      <c r="M77" s="196" t="s">
        <v>471</v>
      </c>
      <c r="N77" s="293" t="s">
        <v>178</v>
      </c>
      <c r="O77" s="218"/>
      <c r="P77" s="218"/>
      <c r="Q77" s="218"/>
      <c r="R77" s="250"/>
      <c r="S77" s="197" t="s">
        <v>102</v>
      </c>
      <c r="T77" s="220">
        <v>24</v>
      </c>
      <c r="U77" s="223">
        <v>165</v>
      </c>
      <c r="V77" s="288">
        <v>141</v>
      </c>
      <c r="W77" s="288">
        <v>141</v>
      </c>
      <c r="X77" s="288">
        <v>141</v>
      </c>
      <c r="Y77" s="5"/>
      <c r="Z77" s="224">
        <f t="shared" si="0"/>
        <v>0</v>
      </c>
      <c r="AA77" s="265">
        <f t="shared" si="1"/>
        <v>0</v>
      </c>
      <c r="AB77" s="198" t="s">
        <v>862</v>
      </c>
      <c r="AC77" s="199"/>
      <c r="AD77" s="200"/>
      <c r="AE77" s="200"/>
      <c r="AF77" s="169" t="str">
        <f t="shared" si="3"/>
        <v/>
      </c>
    </row>
    <row r="78" spans="2:32" s="170" customFormat="1">
      <c r="B78" s="248"/>
      <c r="C78" s="196" t="s">
        <v>532</v>
      </c>
      <c r="D78" s="262"/>
      <c r="E78" s="294">
        <v>584</v>
      </c>
      <c r="F78" s="294">
        <v>161</v>
      </c>
      <c r="G78" s="262"/>
      <c r="H78" s="262"/>
      <c r="I78" s="196" t="s">
        <v>10</v>
      </c>
      <c r="J78" s="196" t="s">
        <v>632</v>
      </c>
      <c r="K78" s="196" t="s">
        <v>72</v>
      </c>
      <c r="L78" s="196" t="s">
        <v>71</v>
      </c>
      <c r="M78" s="196" t="s">
        <v>472</v>
      </c>
      <c r="N78" s="293" t="s">
        <v>178</v>
      </c>
      <c r="O78" s="218"/>
      <c r="P78" s="218"/>
      <c r="Q78" s="218"/>
      <c r="R78" s="219"/>
      <c r="S78" s="197" t="s">
        <v>102</v>
      </c>
      <c r="T78" s="220">
        <v>24</v>
      </c>
      <c r="U78" s="223">
        <v>165</v>
      </c>
      <c r="V78" s="288">
        <v>141</v>
      </c>
      <c r="W78" s="288">
        <v>141</v>
      </c>
      <c r="X78" s="288">
        <v>141</v>
      </c>
      <c r="Y78" s="5"/>
      <c r="Z78" s="224">
        <f t="shared" si="0"/>
        <v>0</v>
      </c>
      <c r="AA78" s="265">
        <f t="shared" si="1"/>
        <v>0</v>
      </c>
      <c r="AB78" s="198" t="s">
        <v>862</v>
      </c>
      <c r="AC78" s="199"/>
      <c r="AD78" s="200"/>
      <c r="AE78" s="200"/>
      <c r="AF78" s="169" t="str">
        <f t="shared" si="3"/>
        <v/>
      </c>
    </row>
    <row r="79" spans="2:32" s="170" customFormat="1">
      <c r="B79" s="248"/>
      <c r="C79" s="196" t="s">
        <v>533</v>
      </c>
      <c r="D79" s="262"/>
      <c r="E79" s="294">
        <v>135</v>
      </c>
      <c r="F79" s="294">
        <v>135</v>
      </c>
      <c r="G79" s="262"/>
      <c r="H79" s="262"/>
      <c r="I79" s="196" t="s">
        <v>10</v>
      </c>
      <c r="J79" s="196" t="s">
        <v>632</v>
      </c>
      <c r="K79" s="196" t="s">
        <v>72</v>
      </c>
      <c r="L79" s="196" t="s">
        <v>71</v>
      </c>
      <c r="M79" s="196" t="s">
        <v>473</v>
      </c>
      <c r="N79" s="293" t="s">
        <v>178</v>
      </c>
      <c r="O79" s="218"/>
      <c r="P79" s="218"/>
      <c r="Q79" s="218"/>
      <c r="R79" s="219"/>
      <c r="S79" s="197" t="s">
        <v>102</v>
      </c>
      <c r="T79" s="220">
        <v>24</v>
      </c>
      <c r="U79" s="223">
        <v>165</v>
      </c>
      <c r="V79" s="288">
        <v>141</v>
      </c>
      <c r="W79" s="288">
        <v>141</v>
      </c>
      <c r="X79" s="288">
        <v>141</v>
      </c>
      <c r="Y79" s="5"/>
      <c r="Z79" s="224">
        <f t="shared" si="0"/>
        <v>0</v>
      </c>
      <c r="AA79" s="265">
        <f t="shared" si="1"/>
        <v>0</v>
      </c>
      <c r="AB79" s="198" t="s">
        <v>862</v>
      </c>
      <c r="AC79" s="199"/>
      <c r="AD79" s="200"/>
      <c r="AE79" s="200"/>
      <c r="AF79" s="169" t="str">
        <f t="shared" si="3"/>
        <v/>
      </c>
    </row>
    <row r="80" spans="2:32" s="170" customFormat="1">
      <c r="B80" s="248"/>
      <c r="C80" s="196" t="s">
        <v>534</v>
      </c>
      <c r="D80" s="262"/>
      <c r="E80" s="294">
        <v>291</v>
      </c>
      <c r="F80" s="294">
        <v>291</v>
      </c>
      <c r="G80" s="262"/>
      <c r="H80" s="262"/>
      <c r="I80" s="196" t="s">
        <v>10</v>
      </c>
      <c r="J80" s="196" t="s">
        <v>632</v>
      </c>
      <c r="K80" s="196" t="s">
        <v>72</v>
      </c>
      <c r="L80" s="196" t="s">
        <v>71</v>
      </c>
      <c r="M80" s="196" t="s">
        <v>210</v>
      </c>
      <c r="N80" s="293" t="s">
        <v>178</v>
      </c>
      <c r="O80" s="218"/>
      <c r="P80" s="218"/>
      <c r="Q80" s="218"/>
      <c r="R80" s="219"/>
      <c r="S80" s="197" t="s">
        <v>102</v>
      </c>
      <c r="T80" s="220">
        <v>24</v>
      </c>
      <c r="U80" s="223">
        <v>165</v>
      </c>
      <c r="V80" s="288">
        <v>141</v>
      </c>
      <c r="W80" s="288">
        <v>141</v>
      </c>
      <c r="X80" s="288">
        <v>141</v>
      </c>
      <c r="Y80" s="5"/>
      <c r="Z80" s="224">
        <f t="shared" si="0"/>
        <v>0</v>
      </c>
      <c r="AA80" s="265">
        <f t="shared" si="1"/>
        <v>0</v>
      </c>
      <c r="AB80" s="198" t="s">
        <v>862</v>
      </c>
      <c r="AC80" s="199"/>
      <c r="AD80" s="200"/>
      <c r="AE80" s="200"/>
      <c r="AF80" s="169" t="str">
        <f t="shared" si="3"/>
        <v/>
      </c>
    </row>
    <row r="81" spans="2:32" s="170" customFormat="1">
      <c r="B81" s="248"/>
      <c r="C81" s="196" t="s">
        <v>535</v>
      </c>
      <c r="D81" s="262"/>
      <c r="E81" s="294">
        <v>63</v>
      </c>
      <c r="F81" s="294">
        <v>61</v>
      </c>
      <c r="G81" s="262"/>
      <c r="H81" s="262"/>
      <c r="I81" s="196" t="s">
        <v>10</v>
      </c>
      <c r="J81" s="196" t="s">
        <v>632</v>
      </c>
      <c r="K81" s="196" t="s">
        <v>72</v>
      </c>
      <c r="L81" s="196" t="s">
        <v>71</v>
      </c>
      <c r="M81" s="196" t="s">
        <v>474</v>
      </c>
      <c r="N81" s="293" t="s">
        <v>178</v>
      </c>
      <c r="O81" s="218"/>
      <c r="P81" s="218"/>
      <c r="Q81" s="218"/>
      <c r="R81" s="219"/>
      <c r="S81" s="197" t="s">
        <v>102</v>
      </c>
      <c r="T81" s="220">
        <v>24</v>
      </c>
      <c r="U81" s="223">
        <v>165</v>
      </c>
      <c r="V81" s="288">
        <v>141</v>
      </c>
      <c r="W81" s="288">
        <v>141</v>
      </c>
      <c r="X81" s="288">
        <v>141</v>
      </c>
      <c r="Y81" s="5"/>
      <c r="Z81" s="224">
        <f t="shared" si="0"/>
        <v>0</v>
      </c>
      <c r="AA81" s="265">
        <f t="shared" si="1"/>
        <v>0</v>
      </c>
      <c r="AB81" s="198" t="s">
        <v>862</v>
      </c>
      <c r="AC81" s="199"/>
      <c r="AD81" s="200"/>
      <c r="AE81" s="200"/>
      <c r="AF81" s="169" t="str">
        <f t="shared" si="3"/>
        <v/>
      </c>
    </row>
    <row r="82" spans="2:32" s="170" customFormat="1">
      <c r="B82" s="248"/>
      <c r="C82" s="196" t="s">
        <v>536</v>
      </c>
      <c r="D82" s="262">
        <v>96</v>
      </c>
      <c r="E82" s="294">
        <v>605</v>
      </c>
      <c r="F82" s="294">
        <v>445</v>
      </c>
      <c r="G82" s="262">
        <v>0</v>
      </c>
      <c r="H82" s="262">
        <v>0</v>
      </c>
      <c r="I82" s="196" t="s">
        <v>10</v>
      </c>
      <c r="J82" s="196" t="s">
        <v>632</v>
      </c>
      <c r="K82" s="196" t="s">
        <v>72</v>
      </c>
      <c r="L82" s="196" t="s">
        <v>71</v>
      </c>
      <c r="M82" s="196" t="s">
        <v>211</v>
      </c>
      <c r="N82" s="293" t="s">
        <v>178</v>
      </c>
      <c r="O82" s="218"/>
      <c r="P82" s="218"/>
      <c r="Q82" s="218"/>
      <c r="R82" s="219"/>
      <c r="S82" s="197" t="s">
        <v>102</v>
      </c>
      <c r="T82" s="220">
        <v>24</v>
      </c>
      <c r="U82" s="223">
        <v>165</v>
      </c>
      <c r="V82" s="288">
        <v>141</v>
      </c>
      <c r="W82" s="288">
        <v>141</v>
      </c>
      <c r="X82" s="288">
        <v>141</v>
      </c>
      <c r="Y82" s="5"/>
      <c r="Z82" s="224">
        <f t="shared" si="0"/>
        <v>0</v>
      </c>
      <c r="AA82" s="265">
        <f t="shared" si="1"/>
        <v>0</v>
      </c>
      <c r="AB82" s="198" t="s">
        <v>862</v>
      </c>
      <c r="AC82" s="199"/>
      <c r="AD82" s="200"/>
      <c r="AE82" s="200"/>
      <c r="AF82" s="169" t="str">
        <f t="shared" si="3"/>
        <v/>
      </c>
    </row>
    <row r="83" spans="2:32" s="170" customFormat="1">
      <c r="B83" s="248"/>
      <c r="C83" s="196" t="s">
        <v>537</v>
      </c>
      <c r="D83" s="262">
        <v>96</v>
      </c>
      <c r="E83" s="294">
        <v>1096</v>
      </c>
      <c r="F83" s="294">
        <v>1016</v>
      </c>
      <c r="G83" s="262">
        <v>108</v>
      </c>
      <c r="H83" s="262">
        <v>0</v>
      </c>
      <c r="I83" s="196" t="s">
        <v>10</v>
      </c>
      <c r="J83" s="196" t="s">
        <v>632</v>
      </c>
      <c r="K83" s="196" t="s">
        <v>72</v>
      </c>
      <c r="L83" s="196" t="s">
        <v>71</v>
      </c>
      <c r="M83" s="196" t="s">
        <v>475</v>
      </c>
      <c r="N83" s="293" t="s">
        <v>178</v>
      </c>
      <c r="O83" s="218"/>
      <c r="P83" s="218"/>
      <c r="Q83" s="218"/>
      <c r="R83" s="219"/>
      <c r="S83" s="197" t="s">
        <v>102</v>
      </c>
      <c r="T83" s="220">
        <v>24</v>
      </c>
      <c r="U83" s="223">
        <v>165</v>
      </c>
      <c r="V83" s="288">
        <v>141</v>
      </c>
      <c r="W83" s="288">
        <v>141</v>
      </c>
      <c r="X83" s="288">
        <v>141</v>
      </c>
      <c r="Y83" s="5"/>
      <c r="Z83" s="224">
        <f t="shared" si="0"/>
        <v>0</v>
      </c>
      <c r="AA83" s="265">
        <f t="shared" si="1"/>
        <v>0</v>
      </c>
      <c r="AB83" s="198" t="s">
        <v>862</v>
      </c>
      <c r="AC83" s="199"/>
      <c r="AD83" s="200"/>
      <c r="AE83" s="200"/>
      <c r="AF83" s="169" t="str">
        <f t="shared" si="3"/>
        <v/>
      </c>
    </row>
    <row r="84" spans="2:32" s="170" customFormat="1">
      <c r="B84" s="248"/>
      <c r="C84" s="196" t="s">
        <v>538</v>
      </c>
      <c r="D84" s="262"/>
      <c r="E84" s="294">
        <v>304</v>
      </c>
      <c r="F84" s="294">
        <v>304</v>
      </c>
      <c r="G84" s="262"/>
      <c r="H84" s="262"/>
      <c r="I84" s="196" t="s">
        <v>10</v>
      </c>
      <c r="J84" s="196" t="s">
        <v>632</v>
      </c>
      <c r="K84" s="196" t="s">
        <v>72</v>
      </c>
      <c r="L84" s="196" t="s">
        <v>71</v>
      </c>
      <c r="M84" s="196" t="s">
        <v>67</v>
      </c>
      <c r="N84" s="293" t="s">
        <v>178</v>
      </c>
      <c r="O84" s="218"/>
      <c r="P84" s="218"/>
      <c r="Q84" s="218"/>
      <c r="R84" s="219"/>
      <c r="S84" s="197" t="s">
        <v>102</v>
      </c>
      <c r="T84" s="220">
        <v>24</v>
      </c>
      <c r="U84" s="223">
        <v>165</v>
      </c>
      <c r="V84" s="288">
        <v>141</v>
      </c>
      <c r="W84" s="288">
        <v>141</v>
      </c>
      <c r="X84" s="288">
        <v>141</v>
      </c>
      <c r="Y84" s="5"/>
      <c r="Z84" s="224">
        <f t="shared" si="0"/>
        <v>0</v>
      </c>
      <c r="AA84" s="265">
        <f t="shared" si="1"/>
        <v>0</v>
      </c>
      <c r="AB84" s="198" t="s">
        <v>862</v>
      </c>
      <c r="AC84" s="199"/>
      <c r="AD84" s="200"/>
      <c r="AE84" s="200"/>
      <c r="AF84" s="169" t="str">
        <f t="shared" si="3"/>
        <v/>
      </c>
    </row>
    <row r="85" spans="2:32" s="170" customFormat="1">
      <c r="B85" s="248"/>
      <c r="C85" s="196" t="s">
        <v>539</v>
      </c>
      <c r="D85" s="262"/>
      <c r="E85" s="294">
        <v>708</v>
      </c>
      <c r="F85" s="294">
        <v>379</v>
      </c>
      <c r="G85" s="262"/>
      <c r="H85" s="262"/>
      <c r="I85" s="196" t="s">
        <v>10</v>
      </c>
      <c r="J85" s="196" t="s">
        <v>632</v>
      </c>
      <c r="K85" s="196" t="s">
        <v>72</v>
      </c>
      <c r="L85" s="196" t="s">
        <v>71</v>
      </c>
      <c r="M85" s="196" t="s">
        <v>76</v>
      </c>
      <c r="N85" s="293" t="s">
        <v>178</v>
      </c>
      <c r="O85" s="218"/>
      <c r="P85" s="218"/>
      <c r="Q85" s="218"/>
      <c r="R85" s="219"/>
      <c r="S85" s="197" t="s">
        <v>102</v>
      </c>
      <c r="T85" s="220">
        <v>24</v>
      </c>
      <c r="U85" s="223">
        <v>165</v>
      </c>
      <c r="V85" s="288">
        <v>141</v>
      </c>
      <c r="W85" s="288">
        <v>141</v>
      </c>
      <c r="X85" s="288">
        <v>141</v>
      </c>
      <c r="Y85" s="5"/>
      <c r="Z85" s="224">
        <f t="shared" si="0"/>
        <v>0</v>
      </c>
      <c r="AA85" s="265">
        <f t="shared" si="1"/>
        <v>0</v>
      </c>
      <c r="AB85" s="198" t="s">
        <v>862</v>
      </c>
      <c r="AC85" s="199"/>
      <c r="AD85" s="200"/>
      <c r="AE85" s="200"/>
      <c r="AF85" s="169" t="str">
        <f t="shared" si="3"/>
        <v/>
      </c>
    </row>
    <row r="86" spans="2:32" s="170" customFormat="1">
      <c r="B86" s="248"/>
      <c r="C86" s="196" t="s">
        <v>540</v>
      </c>
      <c r="D86" s="262">
        <v>132</v>
      </c>
      <c r="E86" s="294">
        <v>1486</v>
      </c>
      <c r="F86" s="294">
        <v>1346</v>
      </c>
      <c r="G86" s="262">
        <v>38</v>
      </c>
      <c r="H86" s="262">
        <v>0</v>
      </c>
      <c r="I86" s="196" t="s">
        <v>10</v>
      </c>
      <c r="J86" s="196" t="s">
        <v>632</v>
      </c>
      <c r="K86" s="196" t="s">
        <v>72</v>
      </c>
      <c r="L86" s="196" t="s">
        <v>71</v>
      </c>
      <c r="M86" s="196" t="s">
        <v>77</v>
      </c>
      <c r="N86" s="293" t="s">
        <v>178</v>
      </c>
      <c r="O86" s="218"/>
      <c r="P86" s="218"/>
      <c r="Q86" s="218"/>
      <c r="R86" s="219"/>
      <c r="S86" s="197" t="s">
        <v>102</v>
      </c>
      <c r="T86" s="220">
        <v>24</v>
      </c>
      <c r="U86" s="223">
        <v>165</v>
      </c>
      <c r="V86" s="288">
        <v>141</v>
      </c>
      <c r="W86" s="288">
        <v>141</v>
      </c>
      <c r="X86" s="288">
        <v>141</v>
      </c>
      <c r="Y86" s="5"/>
      <c r="Z86" s="224">
        <f t="shared" si="0"/>
        <v>0</v>
      </c>
      <c r="AA86" s="265">
        <f t="shared" si="1"/>
        <v>0</v>
      </c>
      <c r="AB86" s="198" t="s">
        <v>862</v>
      </c>
      <c r="AC86" s="199"/>
      <c r="AD86" s="200"/>
      <c r="AE86" s="200"/>
      <c r="AF86" s="169" t="str">
        <f t="shared" si="3"/>
        <v/>
      </c>
    </row>
    <row r="87" spans="2:32" s="170" customFormat="1">
      <c r="B87" s="248"/>
      <c r="C87" s="196" t="s">
        <v>541</v>
      </c>
      <c r="D87" s="262"/>
      <c r="E87" s="294">
        <v>358</v>
      </c>
      <c r="F87" s="294">
        <v>184</v>
      </c>
      <c r="G87" s="262"/>
      <c r="H87" s="262"/>
      <c r="I87" s="196" t="s">
        <v>10</v>
      </c>
      <c r="J87" s="196" t="s">
        <v>632</v>
      </c>
      <c r="K87" s="196" t="s">
        <v>72</v>
      </c>
      <c r="L87" s="196" t="s">
        <v>71</v>
      </c>
      <c r="M87" s="196" t="s">
        <v>212</v>
      </c>
      <c r="N87" s="293" t="s">
        <v>178</v>
      </c>
      <c r="O87" s="218"/>
      <c r="P87" s="218"/>
      <c r="Q87" s="218"/>
      <c r="R87" s="219"/>
      <c r="S87" s="197" t="s">
        <v>102</v>
      </c>
      <c r="T87" s="220">
        <v>24</v>
      </c>
      <c r="U87" s="223">
        <v>165</v>
      </c>
      <c r="V87" s="288">
        <v>141</v>
      </c>
      <c r="W87" s="288">
        <v>141</v>
      </c>
      <c r="X87" s="288">
        <v>141</v>
      </c>
      <c r="Y87" s="5"/>
      <c r="Z87" s="224">
        <f t="shared" si="0"/>
        <v>0</v>
      </c>
      <c r="AA87" s="265">
        <f t="shared" si="1"/>
        <v>0</v>
      </c>
      <c r="AB87" s="198" t="s">
        <v>862</v>
      </c>
      <c r="AC87" s="199"/>
      <c r="AD87" s="200"/>
      <c r="AE87" s="200"/>
      <c r="AF87" s="169" t="str">
        <f t="shared" si="3"/>
        <v/>
      </c>
    </row>
    <row r="88" spans="2:32" s="170" customFormat="1">
      <c r="B88" s="248"/>
      <c r="C88" s="196" t="s">
        <v>542</v>
      </c>
      <c r="D88" s="262">
        <v>132</v>
      </c>
      <c r="E88" s="294">
        <v>460</v>
      </c>
      <c r="F88" s="294">
        <v>438</v>
      </c>
      <c r="G88" s="262">
        <v>0</v>
      </c>
      <c r="H88" s="262">
        <v>0</v>
      </c>
      <c r="I88" s="196" t="s">
        <v>10</v>
      </c>
      <c r="J88" s="196" t="s">
        <v>632</v>
      </c>
      <c r="K88" s="196" t="s">
        <v>72</v>
      </c>
      <c r="L88" s="196" t="s">
        <v>71</v>
      </c>
      <c r="M88" s="196" t="s">
        <v>476</v>
      </c>
      <c r="N88" s="293" t="s">
        <v>178</v>
      </c>
      <c r="O88" s="218"/>
      <c r="P88" s="218"/>
      <c r="Q88" s="218"/>
      <c r="R88" s="250"/>
      <c r="S88" s="197" t="s">
        <v>102</v>
      </c>
      <c r="T88" s="220">
        <v>24</v>
      </c>
      <c r="U88" s="223">
        <v>165</v>
      </c>
      <c r="V88" s="288">
        <v>141</v>
      </c>
      <c r="W88" s="288">
        <v>141</v>
      </c>
      <c r="X88" s="288">
        <v>141</v>
      </c>
      <c r="Y88" s="5"/>
      <c r="Z88" s="224">
        <f t="shared" si="0"/>
        <v>0</v>
      </c>
      <c r="AA88" s="265">
        <f t="shared" si="1"/>
        <v>0</v>
      </c>
      <c r="AB88" s="198" t="s">
        <v>862</v>
      </c>
      <c r="AC88" s="199"/>
      <c r="AD88" s="200"/>
      <c r="AE88" s="200"/>
      <c r="AF88" s="169" t="str">
        <f t="shared" si="3"/>
        <v/>
      </c>
    </row>
    <row r="89" spans="2:32" s="170" customFormat="1">
      <c r="B89" s="248"/>
      <c r="C89" s="196" t="s">
        <v>543</v>
      </c>
      <c r="D89" s="262"/>
      <c r="E89" s="294">
        <v>241</v>
      </c>
      <c r="F89" s="294">
        <v>241</v>
      </c>
      <c r="G89" s="262"/>
      <c r="H89" s="262"/>
      <c r="I89" s="196" t="s">
        <v>10</v>
      </c>
      <c r="J89" s="196" t="s">
        <v>632</v>
      </c>
      <c r="K89" s="196" t="s">
        <v>72</v>
      </c>
      <c r="L89" s="196" t="s">
        <v>71</v>
      </c>
      <c r="M89" s="196" t="s">
        <v>477</v>
      </c>
      <c r="N89" s="293" t="s">
        <v>178</v>
      </c>
      <c r="O89" s="218"/>
      <c r="P89" s="218"/>
      <c r="Q89" s="218"/>
      <c r="R89" s="219"/>
      <c r="S89" s="197" t="s">
        <v>102</v>
      </c>
      <c r="T89" s="220">
        <v>24</v>
      </c>
      <c r="U89" s="223">
        <v>165</v>
      </c>
      <c r="V89" s="288">
        <v>141</v>
      </c>
      <c r="W89" s="288">
        <v>141</v>
      </c>
      <c r="X89" s="288">
        <v>141</v>
      </c>
      <c r="Y89" s="5"/>
      <c r="Z89" s="224">
        <f t="shared" ref="Z89:Z105" si="4">U89*Y89</f>
        <v>0</v>
      </c>
      <c r="AA89" s="265">
        <f t="shared" ref="AA89:AA105" si="5">IF(V89&lt;&gt;"",IF(AND($Z$22&gt;=200000,Y89&gt;=20),Y89*X89,IF(AND($Z$22&gt;=200000,Y89&lt;20),Y89*W89,IF(AND($Z$22&lt;200000,Y89&gt;=20),Y89*V89,Y89*U89))),IF($Z$22&gt;=200000,Y89*W89,Y89*U89))</f>
        <v>0</v>
      </c>
      <c r="AB89" s="198" t="s">
        <v>862</v>
      </c>
      <c r="AC89" s="199"/>
      <c r="AD89" s="200"/>
      <c r="AE89" s="200"/>
      <c r="AF89" s="169" t="str">
        <f t="shared" ref="AF89:AF105" si="6">IF(Y89/T89=0,"",IF(MOD(Y89,T89)&gt;0,"ОШИБКА!!! неверная кратность на сорт",""))</f>
        <v/>
      </c>
    </row>
    <row r="90" spans="2:32" s="170" customFormat="1">
      <c r="B90" s="248"/>
      <c r="C90" s="196" t="s">
        <v>544</v>
      </c>
      <c r="D90" s="262"/>
      <c r="E90" s="294">
        <v>23</v>
      </c>
      <c r="F90" s="294">
        <v>23</v>
      </c>
      <c r="G90" s="262"/>
      <c r="H90" s="262"/>
      <c r="I90" s="196" t="s">
        <v>10</v>
      </c>
      <c r="J90" s="196" t="s">
        <v>632</v>
      </c>
      <c r="K90" s="196" t="s">
        <v>72</v>
      </c>
      <c r="L90" s="196" t="s">
        <v>71</v>
      </c>
      <c r="M90" s="196" t="s">
        <v>478</v>
      </c>
      <c r="N90" s="293" t="s">
        <v>178</v>
      </c>
      <c r="O90" s="218"/>
      <c r="P90" s="218"/>
      <c r="Q90" s="218"/>
      <c r="R90" s="219"/>
      <c r="S90" s="197" t="s">
        <v>102</v>
      </c>
      <c r="T90" s="220">
        <v>24</v>
      </c>
      <c r="U90" s="223">
        <v>165</v>
      </c>
      <c r="V90" s="288">
        <v>141</v>
      </c>
      <c r="W90" s="288">
        <v>141</v>
      </c>
      <c r="X90" s="288">
        <v>141</v>
      </c>
      <c r="Y90" s="5"/>
      <c r="Z90" s="224">
        <f t="shared" si="4"/>
        <v>0</v>
      </c>
      <c r="AA90" s="265">
        <f t="shared" si="5"/>
        <v>0</v>
      </c>
      <c r="AB90" s="198" t="s">
        <v>862</v>
      </c>
      <c r="AC90" s="199"/>
      <c r="AD90" s="200"/>
      <c r="AE90" s="200"/>
      <c r="AF90" s="169" t="str">
        <f t="shared" si="6"/>
        <v/>
      </c>
    </row>
    <row r="91" spans="2:32" s="170" customFormat="1">
      <c r="B91" s="248"/>
      <c r="C91" s="196" t="s">
        <v>545</v>
      </c>
      <c r="D91" s="262">
        <v>96</v>
      </c>
      <c r="E91" s="294">
        <v>6390</v>
      </c>
      <c r="F91" s="294">
        <v>6150</v>
      </c>
      <c r="G91" s="262">
        <v>986</v>
      </c>
      <c r="H91" s="262">
        <v>0</v>
      </c>
      <c r="I91" s="196" t="s">
        <v>10</v>
      </c>
      <c r="J91" s="196" t="s">
        <v>632</v>
      </c>
      <c r="K91" s="196" t="s">
        <v>72</v>
      </c>
      <c r="L91" s="196" t="s">
        <v>71</v>
      </c>
      <c r="M91" s="196" t="s">
        <v>370</v>
      </c>
      <c r="N91" s="293" t="s">
        <v>178</v>
      </c>
      <c r="O91" s="218"/>
      <c r="P91" s="218"/>
      <c r="Q91" s="218"/>
      <c r="R91" s="219"/>
      <c r="S91" s="197" t="s">
        <v>102</v>
      </c>
      <c r="T91" s="220">
        <v>24</v>
      </c>
      <c r="U91" s="223">
        <v>165</v>
      </c>
      <c r="V91" s="288">
        <v>141</v>
      </c>
      <c r="W91" s="288">
        <v>141</v>
      </c>
      <c r="X91" s="288">
        <v>141</v>
      </c>
      <c r="Y91" s="5"/>
      <c r="Z91" s="224">
        <f t="shared" si="4"/>
        <v>0</v>
      </c>
      <c r="AA91" s="265">
        <f t="shared" si="5"/>
        <v>0</v>
      </c>
      <c r="AB91" s="198" t="s">
        <v>862</v>
      </c>
      <c r="AC91" s="199"/>
      <c r="AD91" s="200"/>
      <c r="AE91" s="200"/>
      <c r="AF91" s="169" t="str">
        <f t="shared" si="6"/>
        <v/>
      </c>
    </row>
    <row r="92" spans="2:32" s="170" customFormat="1">
      <c r="B92" s="248"/>
      <c r="C92" s="196" t="s">
        <v>546</v>
      </c>
      <c r="D92" s="262">
        <v>96</v>
      </c>
      <c r="E92" s="294">
        <v>2011</v>
      </c>
      <c r="F92" s="294">
        <v>1781</v>
      </c>
      <c r="G92" s="262">
        <v>0</v>
      </c>
      <c r="H92" s="262">
        <v>0</v>
      </c>
      <c r="I92" s="196" t="s">
        <v>10</v>
      </c>
      <c r="J92" s="196" t="s">
        <v>632</v>
      </c>
      <c r="K92" s="196" t="s">
        <v>72</v>
      </c>
      <c r="L92" s="196" t="s">
        <v>71</v>
      </c>
      <c r="M92" s="196" t="s">
        <v>213</v>
      </c>
      <c r="N92" s="293" t="s">
        <v>178</v>
      </c>
      <c r="O92" s="218"/>
      <c r="P92" s="218"/>
      <c r="Q92" s="218"/>
      <c r="R92" s="219"/>
      <c r="S92" s="197" t="s">
        <v>102</v>
      </c>
      <c r="T92" s="220">
        <v>24</v>
      </c>
      <c r="U92" s="223">
        <v>165</v>
      </c>
      <c r="V92" s="288">
        <v>141</v>
      </c>
      <c r="W92" s="288">
        <v>141</v>
      </c>
      <c r="X92" s="288">
        <v>141</v>
      </c>
      <c r="Y92" s="5"/>
      <c r="Z92" s="224">
        <f t="shared" si="4"/>
        <v>0</v>
      </c>
      <c r="AA92" s="265">
        <f t="shared" si="5"/>
        <v>0</v>
      </c>
      <c r="AB92" s="198" t="s">
        <v>862</v>
      </c>
      <c r="AC92" s="199"/>
      <c r="AD92" s="200"/>
      <c r="AE92" s="200"/>
      <c r="AF92" s="169" t="str">
        <f t="shared" si="6"/>
        <v/>
      </c>
    </row>
    <row r="93" spans="2:32" s="170" customFormat="1">
      <c r="B93" s="248"/>
      <c r="C93" s="196" t="s">
        <v>547</v>
      </c>
      <c r="D93" s="262"/>
      <c r="E93" s="294">
        <v>504</v>
      </c>
      <c r="F93" s="294">
        <v>484</v>
      </c>
      <c r="G93" s="262"/>
      <c r="H93" s="262"/>
      <c r="I93" s="196" t="s">
        <v>10</v>
      </c>
      <c r="J93" s="196" t="s">
        <v>632</v>
      </c>
      <c r="K93" s="196" t="s">
        <v>72</v>
      </c>
      <c r="L93" s="196" t="s">
        <v>71</v>
      </c>
      <c r="M93" s="196" t="s">
        <v>214</v>
      </c>
      <c r="N93" s="293" t="s">
        <v>178</v>
      </c>
      <c r="O93" s="218"/>
      <c r="P93" s="218"/>
      <c r="Q93" s="218"/>
      <c r="R93" s="219"/>
      <c r="S93" s="197" t="s">
        <v>102</v>
      </c>
      <c r="T93" s="220">
        <v>24</v>
      </c>
      <c r="U93" s="223">
        <v>165</v>
      </c>
      <c r="V93" s="288">
        <v>141</v>
      </c>
      <c r="W93" s="288">
        <v>141</v>
      </c>
      <c r="X93" s="288">
        <v>141</v>
      </c>
      <c r="Y93" s="5"/>
      <c r="Z93" s="224">
        <f t="shared" si="4"/>
        <v>0</v>
      </c>
      <c r="AA93" s="265">
        <f t="shared" si="5"/>
        <v>0</v>
      </c>
      <c r="AB93" s="198" t="s">
        <v>862</v>
      </c>
      <c r="AC93" s="199"/>
      <c r="AD93" s="200"/>
      <c r="AE93" s="200"/>
      <c r="AF93" s="169" t="str">
        <f t="shared" si="6"/>
        <v/>
      </c>
    </row>
    <row r="94" spans="2:32" s="170" customFormat="1">
      <c r="B94" s="248"/>
      <c r="C94" s="196" t="s">
        <v>548</v>
      </c>
      <c r="D94" s="262">
        <v>48</v>
      </c>
      <c r="E94" s="294">
        <v>1028</v>
      </c>
      <c r="F94" s="294">
        <v>1028</v>
      </c>
      <c r="G94" s="262">
        <v>0</v>
      </c>
      <c r="H94" s="262">
        <v>0</v>
      </c>
      <c r="I94" s="196" t="s">
        <v>10</v>
      </c>
      <c r="J94" s="196" t="s">
        <v>632</v>
      </c>
      <c r="K94" s="196" t="s">
        <v>72</v>
      </c>
      <c r="L94" s="196" t="s">
        <v>71</v>
      </c>
      <c r="M94" s="196" t="s">
        <v>215</v>
      </c>
      <c r="N94" s="293" t="s">
        <v>178</v>
      </c>
      <c r="O94" s="218"/>
      <c r="P94" s="218"/>
      <c r="Q94" s="218"/>
      <c r="R94" s="219"/>
      <c r="S94" s="197" t="s">
        <v>102</v>
      </c>
      <c r="T94" s="220">
        <v>24</v>
      </c>
      <c r="U94" s="223">
        <v>165</v>
      </c>
      <c r="V94" s="288">
        <v>141</v>
      </c>
      <c r="W94" s="288">
        <v>141</v>
      </c>
      <c r="X94" s="288">
        <v>141</v>
      </c>
      <c r="Y94" s="5"/>
      <c r="Z94" s="224">
        <f t="shared" si="4"/>
        <v>0</v>
      </c>
      <c r="AA94" s="265">
        <f t="shared" si="5"/>
        <v>0</v>
      </c>
      <c r="AB94" s="198" t="s">
        <v>862</v>
      </c>
      <c r="AC94" s="199"/>
      <c r="AD94" s="200"/>
      <c r="AE94" s="200"/>
      <c r="AF94" s="169" t="str">
        <f t="shared" si="6"/>
        <v/>
      </c>
    </row>
    <row r="95" spans="2:32" s="170" customFormat="1">
      <c r="B95" s="248"/>
      <c r="C95" s="196" t="s">
        <v>549</v>
      </c>
      <c r="D95" s="262"/>
      <c r="E95" s="294">
        <v>319</v>
      </c>
      <c r="F95" s="294">
        <v>269</v>
      </c>
      <c r="G95" s="262"/>
      <c r="H95" s="262"/>
      <c r="I95" s="196" t="s">
        <v>10</v>
      </c>
      <c r="J95" s="196" t="s">
        <v>632</v>
      </c>
      <c r="K95" s="196" t="s">
        <v>72</v>
      </c>
      <c r="L95" s="196" t="s">
        <v>71</v>
      </c>
      <c r="M95" s="196" t="s">
        <v>78</v>
      </c>
      <c r="N95" s="293" t="s">
        <v>178</v>
      </c>
      <c r="O95" s="218"/>
      <c r="P95" s="218"/>
      <c r="Q95" s="218"/>
      <c r="R95" s="219"/>
      <c r="S95" s="197" t="s">
        <v>102</v>
      </c>
      <c r="T95" s="220">
        <v>24</v>
      </c>
      <c r="U95" s="223">
        <v>165</v>
      </c>
      <c r="V95" s="288">
        <v>141</v>
      </c>
      <c r="W95" s="288">
        <v>141</v>
      </c>
      <c r="X95" s="288">
        <v>141</v>
      </c>
      <c r="Y95" s="5"/>
      <c r="Z95" s="224">
        <f t="shared" si="4"/>
        <v>0</v>
      </c>
      <c r="AA95" s="265">
        <f t="shared" si="5"/>
        <v>0</v>
      </c>
      <c r="AB95" s="198" t="s">
        <v>862</v>
      </c>
      <c r="AC95" s="199"/>
      <c r="AD95" s="200"/>
      <c r="AE95" s="200"/>
      <c r="AF95" s="169" t="str">
        <f t="shared" si="6"/>
        <v/>
      </c>
    </row>
    <row r="96" spans="2:32" s="170" customFormat="1">
      <c r="B96" s="248"/>
      <c r="C96" s="196" t="s">
        <v>550</v>
      </c>
      <c r="D96" s="262">
        <v>0</v>
      </c>
      <c r="E96" s="294">
        <v>195</v>
      </c>
      <c r="F96" s="294">
        <v>195</v>
      </c>
      <c r="G96" s="262">
        <v>58</v>
      </c>
      <c r="H96" s="262">
        <v>0</v>
      </c>
      <c r="I96" s="196" t="s">
        <v>10</v>
      </c>
      <c r="J96" s="196" t="s">
        <v>632</v>
      </c>
      <c r="K96" s="196" t="s">
        <v>72</v>
      </c>
      <c r="L96" s="196" t="s">
        <v>71</v>
      </c>
      <c r="M96" s="196" t="s">
        <v>216</v>
      </c>
      <c r="N96" s="293" t="s">
        <v>178</v>
      </c>
      <c r="O96" s="218"/>
      <c r="P96" s="218"/>
      <c r="Q96" s="218"/>
      <c r="R96" s="219"/>
      <c r="S96" s="197" t="s">
        <v>102</v>
      </c>
      <c r="T96" s="220">
        <v>24</v>
      </c>
      <c r="U96" s="223">
        <v>165</v>
      </c>
      <c r="V96" s="288">
        <v>141</v>
      </c>
      <c r="W96" s="288">
        <v>141</v>
      </c>
      <c r="X96" s="288">
        <v>141</v>
      </c>
      <c r="Y96" s="5"/>
      <c r="Z96" s="224">
        <f t="shared" si="4"/>
        <v>0</v>
      </c>
      <c r="AA96" s="265">
        <f t="shared" si="5"/>
        <v>0</v>
      </c>
      <c r="AB96" s="198" t="s">
        <v>862</v>
      </c>
      <c r="AC96" s="199"/>
      <c r="AD96" s="200"/>
      <c r="AE96" s="200"/>
      <c r="AF96" s="169" t="str">
        <f t="shared" si="6"/>
        <v/>
      </c>
    </row>
    <row r="97" spans="2:32" s="170" customFormat="1">
      <c r="B97" s="248"/>
      <c r="C97" s="196" t="s">
        <v>551</v>
      </c>
      <c r="D97" s="262"/>
      <c r="E97" s="294">
        <v>24</v>
      </c>
      <c r="F97" s="294">
        <v>9</v>
      </c>
      <c r="G97" s="262"/>
      <c r="H97" s="262"/>
      <c r="I97" s="196" t="s">
        <v>10</v>
      </c>
      <c r="J97" s="196" t="s">
        <v>632</v>
      </c>
      <c r="K97" s="196" t="s">
        <v>72</v>
      </c>
      <c r="L97" s="196" t="s">
        <v>71</v>
      </c>
      <c r="M97" s="196" t="s">
        <v>217</v>
      </c>
      <c r="N97" s="293" t="s">
        <v>178</v>
      </c>
      <c r="O97" s="218"/>
      <c r="P97" s="218"/>
      <c r="Q97" s="218"/>
      <c r="R97" s="219"/>
      <c r="S97" s="197" t="s">
        <v>102</v>
      </c>
      <c r="T97" s="220">
        <v>24</v>
      </c>
      <c r="U97" s="223">
        <v>165</v>
      </c>
      <c r="V97" s="288">
        <v>141</v>
      </c>
      <c r="W97" s="288">
        <v>141</v>
      </c>
      <c r="X97" s="288">
        <v>141</v>
      </c>
      <c r="Y97" s="5"/>
      <c r="Z97" s="224">
        <f t="shared" si="4"/>
        <v>0</v>
      </c>
      <c r="AA97" s="265">
        <f t="shared" si="5"/>
        <v>0</v>
      </c>
      <c r="AB97" s="198" t="s">
        <v>862</v>
      </c>
      <c r="AC97" s="199"/>
      <c r="AD97" s="200"/>
      <c r="AE97" s="200"/>
      <c r="AF97" s="169" t="str">
        <f t="shared" si="6"/>
        <v/>
      </c>
    </row>
    <row r="98" spans="2:32" s="170" customFormat="1">
      <c r="B98" s="248"/>
      <c r="C98" s="196" t="s">
        <v>552</v>
      </c>
      <c r="D98" s="262">
        <v>132</v>
      </c>
      <c r="E98" s="294">
        <v>391</v>
      </c>
      <c r="F98" s="294">
        <v>335</v>
      </c>
      <c r="G98" s="262">
        <v>0</v>
      </c>
      <c r="H98" s="262">
        <v>0</v>
      </c>
      <c r="I98" s="196" t="s">
        <v>10</v>
      </c>
      <c r="J98" s="196" t="s">
        <v>632</v>
      </c>
      <c r="K98" s="196" t="s">
        <v>72</v>
      </c>
      <c r="L98" s="196" t="s">
        <v>71</v>
      </c>
      <c r="M98" s="196" t="s">
        <v>218</v>
      </c>
      <c r="N98" s="293" t="s">
        <v>178</v>
      </c>
      <c r="O98" s="218"/>
      <c r="P98" s="218"/>
      <c r="Q98" s="218"/>
      <c r="R98" s="219"/>
      <c r="S98" s="197" t="s">
        <v>102</v>
      </c>
      <c r="T98" s="220">
        <v>24</v>
      </c>
      <c r="U98" s="223">
        <v>165</v>
      </c>
      <c r="V98" s="288">
        <v>141</v>
      </c>
      <c r="W98" s="288">
        <v>141</v>
      </c>
      <c r="X98" s="288">
        <v>141</v>
      </c>
      <c r="Y98" s="5"/>
      <c r="Z98" s="224">
        <f t="shared" si="4"/>
        <v>0</v>
      </c>
      <c r="AA98" s="265">
        <f t="shared" si="5"/>
        <v>0</v>
      </c>
      <c r="AB98" s="198" t="s">
        <v>862</v>
      </c>
      <c r="AC98" s="199"/>
      <c r="AD98" s="200"/>
      <c r="AE98" s="200"/>
      <c r="AF98" s="169" t="str">
        <f t="shared" si="6"/>
        <v/>
      </c>
    </row>
    <row r="99" spans="2:32" s="170" customFormat="1">
      <c r="B99" s="248"/>
      <c r="C99" s="196" t="s">
        <v>553</v>
      </c>
      <c r="D99" s="262">
        <v>96</v>
      </c>
      <c r="E99" s="294">
        <v>305</v>
      </c>
      <c r="F99" s="294">
        <v>212</v>
      </c>
      <c r="G99" s="262">
        <v>0</v>
      </c>
      <c r="H99" s="262">
        <v>0</v>
      </c>
      <c r="I99" s="196" t="s">
        <v>10</v>
      </c>
      <c r="J99" s="196" t="s">
        <v>632</v>
      </c>
      <c r="K99" s="196" t="s">
        <v>72</v>
      </c>
      <c r="L99" s="196" t="s">
        <v>71</v>
      </c>
      <c r="M99" s="196" t="s">
        <v>79</v>
      </c>
      <c r="N99" s="293" t="s">
        <v>178</v>
      </c>
      <c r="O99" s="218"/>
      <c r="P99" s="218"/>
      <c r="Q99" s="218"/>
      <c r="R99" s="250"/>
      <c r="S99" s="197" t="s">
        <v>102</v>
      </c>
      <c r="T99" s="220">
        <v>24</v>
      </c>
      <c r="U99" s="223">
        <v>165</v>
      </c>
      <c r="V99" s="288">
        <v>141</v>
      </c>
      <c r="W99" s="288">
        <v>141</v>
      </c>
      <c r="X99" s="288">
        <v>141</v>
      </c>
      <c r="Y99" s="5"/>
      <c r="Z99" s="224">
        <f t="shared" si="4"/>
        <v>0</v>
      </c>
      <c r="AA99" s="265">
        <f t="shared" si="5"/>
        <v>0</v>
      </c>
      <c r="AB99" s="198" t="s">
        <v>862</v>
      </c>
      <c r="AC99" s="199"/>
      <c r="AD99" s="200"/>
      <c r="AE99" s="200"/>
      <c r="AF99" s="169" t="str">
        <f t="shared" si="6"/>
        <v/>
      </c>
    </row>
    <row r="100" spans="2:32" s="170" customFormat="1">
      <c r="B100" s="248"/>
      <c r="C100" s="196" t="s">
        <v>554</v>
      </c>
      <c r="D100" s="262">
        <v>96</v>
      </c>
      <c r="E100" s="294">
        <v>157</v>
      </c>
      <c r="F100" s="294">
        <v>24</v>
      </c>
      <c r="G100" s="262">
        <v>0</v>
      </c>
      <c r="H100" s="262">
        <v>0</v>
      </c>
      <c r="I100" s="196" t="s">
        <v>10</v>
      </c>
      <c r="J100" s="196" t="s">
        <v>632</v>
      </c>
      <c r="K100" s="196" t="s">
        <v>72</v>
      </c>
      <c r="L100" s="196" t="s">
        <v>71</v>
      </c>
      <c r="M100" s="196" t="s">
        <v>219</v>
      </c>
      <c r="N100" s="293" t="s">
        <v>178</v>
      </c>
      <c r="O100" s="218"/>
      <c r="P100" s="218"/>
      <c r="Q100" s="218"/>
      <c r="R100" s="219"/>
      <c r="S100" s="197" t="s">
        <v>102</v>
      </c>
      <c r="T100" s="220">
        <v>24</v>
      </c>
      <c r="U100" s="223">
        <v>165</v>
      </c>
      <c r="V100" s="288">
        <v>141</v>
      </c>
      <c r="W100" s="288">
        <v>141</v>
      </c>
      <c r="X100" s="288">
        <v>141</v>
      </c>
      <c r="Y100" s="5"/>
      <c r="Z100" s="224">
        <f t="shared" si="4"/>
        <v>0</v>
      </c>
      <c r="AA100" s="265">
        <f t="shared" si="5"/>
        <v>0</v>
      </c>
      <c r="AB100" s="198" t="s">
        <v>862</v>
      </c>
      <c r="AC100" s="199"/>
      <c r="AD100" s="200"/>
      <c r="AE100" s="200"/>
      <c r="AF100" s="169" t="str">
        <f t="shared" si="6"/>
        <v/>
      </c>
    </row>
    <row r="101" spans="2:32" s="170" customFormat="1">
      <c r="B101" s="248"/>
      <c r="C101" s="196" t="s">
        <v>555</v>
      </c>
      <c r="D101" s="262">
        <v>96</v>
      </c>
      <c r="E101" s="294">
        <v>6020</v>
      </c>
      <c r="F101" s="294">
        <v>5595</v>
      </c>
      <c r="G101" s="262">
        <v>61</v>
      </c>
      <c r="H101" s="262">
        <v>0</v>
      </c>
      <c r="I101" s="196" t="s">
        <v>10</v>
      </c>
      <c r="J101" s="196" t="s">
        <v>632</v>
      </c>
      <c r="K101" s="196" t="s">
        <v>72</v>
      </c>
      <c r="L101" s="196" t="s">
        <v>71</v>
      </c>
      <c r="M101" s="196" t="s">
        <v>434</v>
      </c>
      <c r="N101" s="293" t="s">
        <v>178</v>
      </c>
      <c r="O101" s="218"/>
      <c r="P101" s="218"/>
      <c r="Q101" s="218"/>
      <c r="R101" s="219"/>
      <c r="S101" s="197" t="s">
        <v>102</v>
      </c>
      <c r="T101" s="220">
        <v>24</v>
      </c>
      <c r="U101" s="223">
        <v>165</v>
      </c>
      <c r="V101" s="288">
        <v>141</v>
      </c>
      <c r="W101" s="288">
        <v>141</v>
      </c>
      <c r="X101" s="288">
        <v>141</v>
      </c>
      <c r="Y101" s="5"/>
      <c r="Z101" s="224">
        <f t="shared" si="4"/>
        <v>0</v>
      </c>
      <c r="AA101" s="265">
        <f t="shared" si="5"/>
        <v>0</v>
      </c>
      <c r="AB101" s="198" t="s">
        <v>862</v>
      </c>
      <c r="AC101" s="199"/>
      <c r="AD101" s="200"/>
      <c r="AE101" s="200"/>
      <c r="AF101" s="169" t="str">
        <f t="shared" si="6"/>
        <v/>
      </c>
    </row>
    <row r="102" spans="2:32" s="170" customFormat="1">
      <c r="B102" s="248"/>
      <c r="C102" s="196" t="s">
        <v>556</v>
      </c>
      <c r="D102" s="262"/>
      <c r="E102" s="294">
        <v>27</v>
      </c>
      <c r="F102" s="294">
        <v>27</v>
      </c>
      <c r="G102" s="262"/>
      <c r="H102" s="262"/>
      <c r="I102" s="196" t="s">
        <v>10</v>
      </c>
      <c r="J102" s="196" t="s">
        <v>632</v>
      </c>
      <c r="K102" s="196" t="s">
        <v>72</v>
      </c>
      <c r="L102" s="196" t="s">
        <v>71</v>
      </c>
      <c r="M102" s="196" t="s">
        <v>434</v>
      </c>
      <c r="N102" s="293" t="s">
        <v>178</v>
      </c>
      <c r="O102" s="218"/>
      <c r="P102" s="218"/>
      <c r="Q102" s="218"/>
      <c r="R102" s="250"/>
      <c r="S102" s="197" t="s">
        <v>102</v>
      </c>
      <c r="T102" s="220">
        <v>24</v>
      </c>
      <c r="U102" s="223">
        <v>165</v>
      </c>
      <c r="V102" s="288">
        <v>141</v>
      </c>
      <c r="W102" s="288">
        <v>141</v>
      </c>
      <c r="X102" s="288">
        <v>141</v>
      </c>
      <c r="Y102" s="5"/>
      <c r="Z102" s="224">
        <f t="shared" si="4"/>
        <v>0</v>
      </c>
      <c r="AA102" s="265">
        <f t="shared" si="5"/>
        <v>0</v>
      </c>
      <c r="AB102" s="198" t="s">
        <v>862</v>
      </c>
      <c r="AC102" s="199"/>
      <c r="AD102" s="200"/>
      <c r="AE102" s="200"/>
      <c r="AF102" s="169" t="str">
        <f t="shared" si="6"/>
        <v/>
      </c>
    </row>
    <row r="103" spans="2:32" s="170" customFormat="1">
      <c r="B103" s="248"/>
      <c r="C103" s="196" t="s">
        <v>557</v>
      </c>
      <c r="D103" s="262">
        <v>96</v>
      </c>
      <c r="E103" s="294">
        <v>329</v>
      </c>
      <c r="F103" s="294">
        <v>274</v>
      </c>
      <c r="G103" s="262">
        <v>0</v>
      </c>
      <c r="H103" s="262">
        <v>0</v>
      </c>
      <c r="I103" s="196" t="s">
        <v>10</v>
      </c>
      <c r="J103" s="196" t="s">
        <v>632</v>
      </c>
      <c r="K103" s="196" t="s">
        <v>72</v>
      </c>
      <c r="L103" s="196" t="s">
        <v>71</v>
      </c>
      <c r="M103" s="196" t="s">
        <v>220</v>
      </c>
      <c r="N103" s="293" t="s">
        <v>178</v>
      </c>
      <c r="O103" s="218"/>
      <c r="P103" s="218"/>
      <c r="Q103" s="218"/>
      <c r="R103" s="250"/>
      <c r="S103" s="197" t="s">
        <v>102</v>
      </c>
      <c r="T103" s="220">
        <v>24</v>
      </c>
      <c r="U103" s="223">
        <v>165</v>
      </c>
      <c r="V103" s="288">
        <v>141</v>
      </c>
      <c r="W103" s="288">
        <v>141</v>
      </c>
      <c r="X103" s="288">
        <v>141</v>
      </c>
      <c r="Y103" s="5"/>
      <c r="Z103" s="224">
        <f t="shared" si="4"/>
        <v>0</v>
      </c>
      <c r="AA103" s="265">
        <f t="shared" si="5"/>
        <v>0</v>
      </c>
      <c r="AB103" s="198" t="s">
        <v>862</v>
      </c>
      <c r="AC103" s="199"/>
      <c r="AD103" s="200"/>
      <c r="AE103" s="200"/>
      <c r="AF103" s="169" t="str">
        <f t="shared" si="6"/>
        <v/>
      </c>
    </row>
    <row r="104" spans="2:32" s="170" customFormat="1">
      <c r="B104" s="248"/>
      <c r="C104" s="196" t="s">
        <v>558</v>
      </c>
      <c r="D104" s="262">
        <v>96</v>
      </c>
      <c r="E104" s="294">
        <v>880</v>
      </c>
      <c r="F104" s="294">
        <v>760</v>
      </c>
      <c r="G104" s="262">
        <v>0</v>
      </c>
      <c r="H104" s="262">
        <v>0</v>
      </c>
      <c r="I104" s="196" t="s">
        <v>10</v>
      </c>
      <c r="J104" s="196" t="s">
        <v>632</v>
      </c>
      <c r="K104" s="196" t="s">
        <v>72</v>
      </c>
      <c r="L104" s="196" t="s">
        <v>71</v>
      </c>
      <c r="M104" s="196" t="s">
        <v>221</v>
      </c>
      <c r="N104" s="293" t="s">
        <v>178</v>
      </c>
      <c r="O104" s="218"/>
      <c r="P104" s="218"/>
      <c r="Q104" s="218"/>
      <c r="R104" s="219"/>
      <c r="S104" s="197" t="s">
        <v>102</v>
      </c>
      <c r="T104" s="220">
        <v>24</v>
      </c>
      <c r="U104" s="223">
        <v>165</v>
      </c>
      <c r="V104" s="288">
        <v>141</v>
      </c>
      <c r="W104" s="288">
        <v>141</v>
      </c>
      <c r="X104" s="288">
        <v>141</v>
      </c>
      <c r="Y104" s="5"/>
      <c r="Z104" s="224">
        <f t="shared" si="4"/>
        <v>0</v>
      </c>
      <c r="AA104" s="265">
        <f t="shared" si="5"/>
        <v>0</v>
      </c>
      <c r="AB104" s="198" t="s">
        <v>862</v>
      </c>
      <c r="AC104" s="199"/>
      <c r="AD104" s="200"/>
      <c r="AE104" s="200"/>
      <c r="AF104" s="169" t="str">
        <f t="shared" si="6"/>
        <v/>
      </c>
    </row>
    <row r="105" spans="2:32" s="170" customFormat="1">
      <c r="B105" s="248"/>
      <c r="C105" s="196" t="s">
        <v>559</v>
      </c>
      <c r="D105" s="262">
        <v>132</v>
      </c>
      <c r="E105" s="294">
        <v>316</v>
      </c>
      <c r="F105" s="294">
        <v>116</v>
      </c>
      <c r="G105" s="262">
        <v>0</v>
      </c>
      <c r="H105" s="262">
        <v>0</v>
      </c>
      <c r="I105" s="196" t="s">
        <v>10</v>
      </c>
      <c r="J105" s="196" t="s">
        <v>632</v>
      </c>
      <c r="K105" s="196" t="s">
        <v>72</v>
      </c>
      <c r="L105" s="196" t="s">
        <v>71</v>
      </c>
      <c r="M105" s="196" t="s">
        <v>372</v>
      </c>
      <c r="N105" s="293" t="s">
        <v>178</v>
      </c>
      <c r="O105" s="218"/>
      <c r="P105" s="218"/>
      <c r="Q105" s="218"/>
      <c r="R105" s="219"/>
      <c r="S105" s="197" t="s">
        <v>102</v>
      </c>
      <c r="T105" s="220">
        <v>24</v>
      </c>
      <c r="U105" s="223">
        <v>165</v>
      </c>
      <c r="V105" s="288">
        <v>141</v>
      </c>
      <c r="W105" s="288">
        <v>141</v>
      </c>
      <c r="X105" s="288">
        <v>141</v>
      </c>
      <c r="Y105" s="5"/>
      <c r="Z105" s="224">
        <f t="shared" si="4"/>
        <v>0</v>
      </c>
      <c r="AA105" s="265">
        <f t="shared" si="5"/>
        <v>0</v>
      </c>
      <c r="AB105" s="198" t="s">
        <v>862</v>
      </c>
      <c r="AC105" s="199"/>
      <c r="AD105" s="200"/>
      <c r="AE105" s="200"/>
      <c r="AF105" s="169" t="str">
        <f t="shared" si="6"/>
        <v/>
      </c>
    </row>
    <row r="106" spans="2:32" s="165" customFormat="1" ht="18" customHeight="1">
      <c r="B106" s="247"/>
      <c r="C106" s="166" t="s">
        <v>101</v>
      </c>
      <c r="D106" s="215"/>
      <c r="E106" s="215"/>
      <c r="F106" s="215"/>
      <c r="G106" s="215"/>
      <c r="H106" s="215"/>
      <c r="I106" s="279"/>
      <c r="J106" s="295" t="s">
        <v>631</v>
      </c>
      <c r="K106" s="274"/>
      <c r="L106" s="272"/>
      <c r="M106" s="272"/>
      <c r="N106" s="273"/>
      <c r="O106" s="273"/>
      <c r="P106" s="273"/>
      <c r="Q106" s="272"/>
      <c r="R106" s="272"/>
      <c r="S106" s="191"/>
      <c r="T106" s="192"/>
      <c r="U106" s="193"/>
      <c r="V106" s="193"/>
      <c r="W106" s="193"/>
      <c r="X106" s="193"/>
      <c r="Y106" s="4"/>
      <c r="Z106" s="193"/>
      <c r="AA106" s="193"/>
      <c r="AB106" s="193"/>
      <c r="AC106" s="194"/>
      <c r="AD106" s="194"/>
      <c r="AE106" s="195"/>
      <c r="AF106" s="163"/>
    </row>
    <row r="107" spans="2:32" s="170" customFormat="1">
      <c r="B107" s="248"/>
      <c r="C107" s="196" t="s">
        <v>595</v>
      </c>
      <c r="D107" s="262">
        <v>24</v>
      </c>
      <c r="E107" s="294">
        <v>1340</v>
      </c>
      <c r="F107" s="294">
        <v>1251</v>
      </c>
      <c r="G107" s="262">
        <v>0</v>
      </c>
      <c r="H107" s="262">
        <v>19</v>
      </c>
      <c r="I107" s="196" t="s">
        <v>10</v>
      </c>
      <c r="J107" s="196" t="s">
        <v>631</v>
      </c>
      <c r="K107" s="196" t="s">
        <v>560</v>
      </c>
      <c r="L107" s="196" t="s">
        <v>561</v>
      </c>
      <c r="M107" s="196" t="s">
        <v>562</v>
      </c>
      <c r="N107" s="293" t="s">
        <v>178</v>
      </c>
      <c r="O107" s="218"/>
      <c r="P107" s="218"/>
      <c r="Q107" s="218"/>
      <c r="R107" s="219"/>
      <c r="S107" s="197" t="s">
        <v>102</v>
      </c>
      <c r="T107" s="220">
        <v>24</v>
      </c>
      <c r="U107" s="223">
        <v>58</v>
      </c>
      <c r="V107" s="288">
        <v>49</v>
      </c>
      <c r="W107" s="288">
        <v>49</v>
      </c>
      <c r="X107" s="288">
        <v>49</v>
      </c>
      <c r="Y107" s="5"/>
      <c r="Z107" s="224">
        <f t="shared" ref="Z107:Z141" si="7">U107*Y107</f>
        <v>0</v>
      </c>
      <c r="AA107" s="265">
        <f t="shared" ref="AA107:AA141" si="8">IF(V107&lt;&gt;"",IF(AND($Z$22&gt;=200000,Y107&gt;=20),Y107*X107,IF(AND($Z$22&gt;=200000,Y107&lt;20),Y107*W107,IF(AND($Z$22&lt;200000,Y107&gt;=20),Y107*V107,Y107*U107))),IF($Z$22&gt;=200000,Y107*W107,Y107*U107))</f>
        <v>0</v>
      </c>
      <c r="AB107" s="198" t="s">
        <v>862</v>
      </c>
      <c r="AC107" s="199"/>
      <c r="AD107" s="200"/>
      <c r="AE107" s="200" t="s">
        <v>864</v>
      </c>
      <c r="AF107" s="169" t="str">
        <f t="shared" ref="AF107:AF141" si="9">IF(Y107/T107=0,"",IF(MOD(Y107,T107)&gt;0,"ОШИБКА!!! неверная кратность на сорт",""))</f>
        <v/>
      </c>
    </row>
    <row r="108" spans="2:32" s="170" customFormat="1">
      <c r="B108" s="248"/>
      <c r="C108" s="196" t="s">
        <v>596</v>
      </c>
      <c r="D108" s="262">
        <v>96</v>
      </c>
      <c r="E108" s="294">
        <v>7214</v>
      </c>
      <c r="F108" s="294">
        <v>6953</v>
      </c>
      <c r="G108" s="262">
        <v>0</v>
      </c>
      <c r="H108" s="262">
        <v>139</v>
      </c>
      <c r="I108" s="196" t="s">
        <v>10</v>
      </c>
      <c r="J108" s="196" t="s">
        <v>631</v>
      </c>
      <c r="K108" s="196" t="s">
        <v>560</v>
      </c>
      <c r="L108" s="196" t="s">
        <v>561</v>
      </c>
      <c r="M108" s="196" t="s">
        <v>563</v>
      </c>
      <c r="N108" s="293" t="s">
        <v>178</v>
      </c>
      <c r="O108" s="218"/>
      <c r="P108" s="218"/>
      <c r="Q108" s="218"/>
      <c r="R108" s="219"/>
      <c r="S108" s="197" t="s">
        <v>102</v>
      </c>
      <c r="T108" s="220">
        <v>24</v>
      </c>
      <c r="U108" s="223">
        <v>58</v>
      </c>
      <c r="V108" s="288">
        <v>49</v>
      </c>
      <c r="W108" s="288">
        <v>49</v>
      </c>
      <c r="X108" s="288">
        <v>49</v>
      </c>
      <c r="Y108" s="5"/>
      <c r="Z108" s="224">
        <f t="shared" si="7"/>
        <v>0</v>
      </c>
      <c r="AA108" s="265">
        <f t="shared" si="8"/>
        <v>0</v>
      </c>
      <c r="AB108" s="198" t="s">
        <v>862</v>
      </c>
      <c r="AC108" s="199"/>
      <c r="AD108" s="200"/>
      <c r="AE108" s="200" t="s">
        <v>864</v>
      </c>
      <c r="AF108" s="169" t="str">
        <f t="shared" si="9"/>
        <v/>
      </c>
    </row>
    <row r="109" spans="2:32" s="170" customFormat="1">
      <c r="B109" s="248"/>
      <c r="C109" s="196" t="s">
        <v>597</v>
      </c>
      <c r="D109" s="262"/>
      <c r="E109" s="294">
        <v>186</v>
      </c>
      <c r="F109" s="294">
        <v>170</v>
      </c>
      <c r="G109" s="262"/>
      <c r="H109" s="262"/>
      <c r="I109" s="196" t="s">
        <v>10</v>
      </c>
      <c r="J109" s="196" t="s">
        <v>631</v>
      </c>
      <c r="K109" s="196" t="s">
        <v>560</v>
      </c>
      <c r="L109" s="196" t="s">
        <v>561</v>
      </c>
      <c r="M109" s="196" t="s">
        <v>564</v>
      </c>
      <c r="N109" s="293" t="s">
        <v>178</v>
      </c>
      <c r="O109" s="218"/>
      <c r="P109" s="218"/>
      <c r="Q109" s="218"/>
      <c r="R109" s="219"/>
      <c r="S109" s="197" t="s">
        <v>102</v>
      </c>
      <c r="T109" s="220">
        <v>24</v>
      </c>
      <c r="U109" s="223">
        <v>58</v>
      </c>
      <c r="V109" s="288">
        <v>49</v>
      </c>
      <c r="W109" s="288">
        <v>49</v>
      </c>
      <c r="X109" s="288">
        <v>49</v>
      </c>
      <c r="Y109" s="5"/>
      <c r="Z109" s="224">
        <f t="shared" si="7"/>
        <v>0</v>
      </c>
      <c r="AA109" s="265">
        <f t="shared" si="8"/>
        <v>0</v>
      </c>
      <c r="AB109" s="198" t="s">
        <v>862</v>
      </c>
      <c r="AC109" s="199"/>
      <c r="AD109" s="200"/>
      <c r="AE109" s="200" t="s">
        <v>864</v>
      </c>
      <c r="AF109" s="169" t="str">
        <f t="shared" si="9"/>
        <v/>
      </c>
    </row>
    <row r="110" spans="2:32" s="170" customFormat="1">
      <c r="B110" s="248"/>
      <c r="C110" s="196" t="s">
        <v>598</v>
      </c>
      <c r="D110" s="262">
        <v>48</v>
      </c>
      <c r="E110" s="294">
        <v>2355</v>
      </c>
      <c r="F110" s="294">
        <v>2354</v>
      </c>
      <c r="G110" s="262">
        <v>0</v>
      </c>
      <c r="H110" s="262">
        <v>48</v>
      </c>
      <c r="I110" s="196" t="s">
        <v>10</v>
      </c>
      <c r="J110" s="196" t="s">
        <v>631</v>
      </c>
      <c r="K110" s="196" t="s">
        <v>560</v>
      </c>
      <c r="L110" s="196" t="s">
        <v>561</v>
      </c>
      <c r="M110" s="196" t="s">
        <v>392</v>
      </c>
      <c r="N110" s="293" t="s">
        <v>178</v>
      </c>
      <c r="O110" s="218"/>
      <c r="P110" s="218"/>
      <c r="Q110" s="218"/>
      <c r="R110" s="219"/>
      <c r="S110" s="197" t="s">
        <v>102</v>
      </c>
      <c r="T110" s="220">
        <v>24</v>
      </c>
      <c r="U110" s="223">
        <v>58</v>
      </c>
      <c r="V110" s="288">
        <v>49</v>
      </c>
      <c r="W110" s="288">
        <v>49</v>
      </c>
      <c r="X110" s="288">
        <v>49</v>
      </c>
      <c r="Y110" s="5"/>
      <c r="Z110" s="224">
        <f t="shared" si="7"/>
        <v>0</v>
      </c>
      <c r="AA110" s="265">
        <f t="shared" si="8"/>
        <v>0</v>
      </c>
      <c r="AB110" s="198" t="s">
        <v>862</v>
      </c>
      <c r="AC110" s="199"/>
      <c r="AD110" s="200"/>
      <c r="AE110" s="200" t="s">
        <v>864</v>
      </c>
      <c r="AF110" s="169" t="str">
        <f t="shared" si="9"/>
        <v/>
      </c>
    </row>
    <row r="111" spans="2:32" s="170" customFormat="1">
      <c r="B111" s="248"/>
      <c r="C111" s="196" t="s">
        <v>599</v>
      </c>
      <c r="D111" s="262"/>
      <c r="E111" s="294">
        <v>105</v>
      </c>
      <c r="F111" s="294">
        <v>50</v>
      </c>
      <c r="G111" s="262"/>
      <c r="H111" s="262"/>
      <c r="I111" s="196" t="s">
        <v>10</v>
      </c>
      <c r="J111" s="196" t="s">
        <v>631</v>
      </c>
      <c r="K111" s="196" t="s">
        <v>560</v>
      </c>
      <c r="L111" s="196" t="s">
        <v>561</v>
      </c>
      <c r="M111" s="196" t="s">
        <v>565</v>
      </c>
      <c r="N111" s="293" t="s">
        <v>178</v>
      </c>
      <c r="O111" s="218"/>
      <c r="P111" s="218"/>
      <c r="Q111" s="218"/>
      <c r="R111" s="219"/>
      <c r="S111" s="197" t="s">
        <v>102</v>
      </c>
      <c r="T111" s="220">
        <v>24</v>
      </c>
      <c r="U111" s="223">
        <v>58</v>
      </c>
      <c r="V111" s="288">
        <v>49</v>
      </c>
      <c r="W111" s="288">
        <v>49</v>
      </c>
      <c r="X111" s="288">
        <v>49</v>
      </c>
      <c r="Y111" s="5"/>
      <c r="Z111" s="224">
        <f t="shared" si="7"/>
        <v>0</v>
      </c>
      <c r="AA111" s="265">
        <f t="shared" si="8"/>
        <v>0</v>
      </c>
      <c r="AB111" s="198" t="s">
        <v>862</v>
      </c>
      <c r="AC111" s="199"/>
      <c r="AD111" s="200"/>
      <c r="AE111" s="200" t="s">
        <v>864</v>
      </c>
      <c r="AF111" s="169" t="str">
        <f t="shared" si="9"/>
        <v/>
      </c>
    </row>
    <row r="112" spans="2:32" s="170" customFormat="1">
      <c r="B112" s="248"/>
      <c r="C112" s="196" t="s">
        <v>600</v>
      </c>
      <c r="D112" s="262">
        <v>0</v>
      </c>
      <c r="E112" s="294">
        <v>462</v>
      </c>
      <c r="F112" s="294">
        <v>331</v>
      </c>
      <c r="G112" s="262">
        <v>100</v>
      </c>
      <c r="H112" s="262">
        <v>7</v>
      </c>
      <c r="I112" s="196" t="s">
        <v>10</v>
      </c>
      <c r="J112" s="196" t="s">
        <v>631</v>
      </c>
      <c r="K112" s="196" t="s">
        <v>560</v>
      </c>
      <c r="L112" s="196" t="s">
        <v>561</v>
      </c>
      <c r="M112" s="196" t="s">
        <v>566</v>
      </c>
      <c r="N112" s="293" t="s">
        <v>178</v>
      </c>
      <c r="O112" s="218"/>
      <c r="P112" s="218"/>
      <c r="Q112" s="218"/>
      <c r="R112" s="250"/>
      <c r="S112" s="197" t="s">
        <v>102</v>
      </c>
      <c r="T112" s="220">
        <v>24</v>
      </c>
      <c r="U112" s="223">
        <v>58</v>
      </c>
      <c r="V112" s="288">
        <v>49</v>
      </c>
      <c r="W112" s="288">
        <v>49</v>
      </c>
      <c r="X112" s="288">
        <v>49</v>
      </c>
      <c r="Y112" s="5"/>
      <c r="Z112" s="224">
        <f t="shared" si="7"/>
        <v>0</v>
      </c>
      <c r="AA112" s="265">
        <f t="shared" si="8"/>
        <v>0</v>
      </c>
      <c r="AB112" s="198" t="s">
        <v>862</v>
      </c>
      <c r="AC112" s="199"/>
      <c r="AD112" s="200"/>
      <c r="AE112" s="200" t="s">
        <v>864</v>
      </c>
      <c r="AF112" s="169" t="str">
        <f t="shared" si="9"/>
        <v/>
      </c>
    </row>
    <row r="113" spans="2:32" s="170" customFormat="1">
      <c r="B113" s="248"/>
      <c r="C113" s="196" t="s">
        <v>601</v>
      </c>
      <c r="D113" s="262"/>
      <c r="E113" s="294">
        <v>31</v>
      </c>
      <c r="F113" s="294">
        <v>31</v>
      </c>
      <c r="G113" s="262"/>
      <c r="H113" s="262"/>
      <c r="I113" s="196" t="s">
        <v>10</v>
      </c>
      <c r="J113" s="196" t="s">
        <v>631</v>
      </c>
      <c r="K113" s="196" t="s">
        <v>560</v>
      </c>
      <c r="L113" s="196" t="s">
        <v>561</v>
      </c>
      <c r="M113" s="196" t="s">
        <v>567</v>
      </c>
      <c r="N113" s="293" t="s">
        <v>178</v>
      </c>
      <c r="O113" s="218"/>
      <c r="P113" s="218"/>
      <c r="Q113" s="218"/>
      <c r="R113" s="219"/>
      <c r="S113" s="197" t="s">
        <v>102</v>
      </c>
      <c r="T113" s="220">
        <v>24</v>
      </c>
      <c r="U113" s="223">
        <v>58</v>
      </c>
      <c r="V113" s="288">
        <v>49</v>
      </c>
      <c r="W113" s="288">
        <v>49</v>
      </c>
      <c r="X113" s="288">
        <v>49</v>
      </c>
      <c r="Y113" s="5"/>
      <c r="Z113" s="224">
        <f t="shared" si="7"/>
        <v>0</v>
      </c>
      <c r="AA113" s="265">
        <f t="shared" si="8"/>
        <v>0</v>
      </c>
      <c r="AB113" s="198" t="s">
        <v>862</v>
      </c>
      <c r="AC113" s="199"/>
      <c r="AD113" s="200"/>
      <c r="AE113" s="200" t="s">
        <v>864</v>
      </c>
      <c r="AF113" s="169" t="str">
        <f t="shared" si="9"/>
        <v/>
      </c>
    </row>
    <row r="114" spans="2:32" s="170" customFormat="1">
      <c r="B114" s="248"/>
      <c r="C114" s="196" t="s">
        <v>602</v>
      </c>
      <c r="D114" s="262"/>
      <c r="E114" s="294">
        <v>29</v>
      </c>
      <c r="F114" s="294">
        <v>29</v>
      </c>
      <c r="G114" s="262"/>
      <c r="H114" s="262"/>
      <c r="I114" s="196" t="s">
        <v>10</v>
      </c>
      <c r="J114" s="196" t="s">
        <v>631</v>
      </c>
      <c r="K114" s="196" t="s">
        <v>560</v>
      </c>
      <c r="L114" s="196" t="s">
        <v>561</v>
      </c>
      <c r="M114" s="196" t="s">
        <v>568</v>
      </c>
      <c r="N114" s="293" t="s">
        <v>178</v>
      </c>
      <c r="O114" s="218"/>
      <c r="P114" s="218"/>
      <c r="Q114" s="218"/>
      <c r="R114" s="250"/>
      <c r="S114" s="197" t="s">
        <v>102</v>
      </c>
      <c r="T114" s="220">
        <v>24</v>
      </c>
      <c r="U114" s="223">
        <v>58</v>
      </c>
      <c r="V114" s="288">
        <v>49</v>
      </c>
      <c r="W114" s="288">
        <v>49</v>
      </c>
      <c r="X114" s="288">
        <v>49</v>
      </c>
      <c r="Y114" s="5"/>
      <c r="Z114" s="224">
        <f t="shared" si="7"/>
        <v>0</v>
      </c>
      <c r="AA114" s="265">
        <f t="shared" si="8"/>
        <v>0</v>
      </c>
      <c r="AB114" s="198" t="s">
        <v>862</v>
      </c>
      <c r="AC114" s="199"/>
      <c r="AD114" s="200"/>
      <c r="AE114" s="200" t="s">
        <v>864</v>
      </c>
      <c r="AF114" s="169" t="str">
        <f t="shared" si="9"/>
        <v/>
      </c>
    </row>
    <row r="115" spans="2:32" s="170" customFormat="1">
      <c r="B115" s="248"/>
      <c r="C115" s="196" t="s">
        <v>603</v>
      </c>
      <c r="D115" s="262"/>
      <c r="E115" s="294">
        <v>144</v>
      </c>
      <c r="F115" s="294">
        <v>144</v>
      </c>
      <c r="G115" s="262"/>
      <c r="H115" s="262"/>
      <c r="I115" s="196" t="s">
        <v>10</v>
      </c>
      <c r="J115" s="196" t="s">
        <v>631</v>
      </c>
      <c r="K115" s="196" t="s">
        <v>560</v>
      </c>
      <c r="L115" s="196" t="s">
        <v>561</v>
      </c>
      <c r="M115" s="196" t="s">
        <v>569</v>
      </c>
      <c r="N115" s="293" t="s">
        <v>178</v>
      </c>
      <c r="O115" s="218"/>
      <c r="P115" s="218"/>
      <c r="Q115" s="218"/>
      <c r="R115" s="219"/>
      <c r="S115" s="197" t="s">
        <v>102</v>
      </c>
      <c r="T115" s="220">
        <v>24</v>
      </c>
      <c r="U115" s="223">
        <v>58</v>
      </c>
      <c r="V115" s="288">
        <v>49</v>
      </c>
      <c r="W115" s="288">
        <v>49</v>
      </c>
      <c r="X115" s="288">
        <v>49</v>
      </c>
      <c r="Y115" s="5"/>
      <c r="Z115" s="224">
        <f t="shared" si="7"/>
        <v>0</v>
      </c>
      <c r="AA115" s="265">
        <f t="shared" si="8"/>
        <v>0</v>
      </c>
      <c r="AB115" s="198" t="s">
        <v>862</v>
      </c>
      <c r="AC115" s="199"/>
      <c r="AD115" s="200"/>
      <c r="AE115" s="200" t="s">
        <v>864</v>
      </c>
      <c r="AF115" s="169" t="str">
        <f t="shared" si="9"/>
        <v/>
      </c>
    </row>
    <row r="116" spans="2:32" s="170" customFormat="1">
      <c r="B116" s="248"/>
      <c r="C116" s="196" t="s">
        <v>604</v>
      </c>
      <c r="D116" s="262">
        <v>83</v>
      </c>
      <c r="E116" s="294">
        <v>3924</v>
      </c>
      <c r="F116" s="294">
        <v>3840</v>
      </c>
      <c r="G116" s="262">
        <v>0</v>
      </c>
      <c r="H116" s="262">
        <v>69</v>
      </c>
      <c r="I116" s="196" t="s">
        <v>10</v>
      </c>
      <c r="J116" s="196" t="s">
        <v>631</v>
      </c>
      <c r="K116" s="196" t="s">
        <v>560</v>
      </c>
      <c r="L116" s="196" t="s">
        <v>561</v>
      </c>
      <c r="M116" s="196" t="s">
        <v>570</v>
      </c>
      <c r="N116" s="293" t="s">
        <v>178</v>
      </c>
      <c r="O116" s="218"/>
      <c r="P116" s="218"/>
      <c r="Q116" s="218"/>
      <c r="R116" s="219"/>
      <c r="S116" s="197" t="s">
        <v>102</v>
      </c>
      <c r="T116" s="220">
        <v>24</v>
      </c>
      <c r="U116" s="223">
        <v>58</v>
      </c>
      <c r="V116" s="288">
        <v>49</v>
      </c>
      <c r="W116" s="288">
        <v>49</v>
      </c>
      <c r="X116" s="288">
        <v>49</v>
      </c>
      <c r="Y116" s="5"/>
      <c r="Z116" s="224">
        <f t="shared" si="7"/>
        <v>0</v>
      </c>
      <c r="AA116" s="265">
        <f t="shared" si="8"/>
        <v>0</v>
      </c>
      <c r="AB116" s="198" t="s">
        <v>862</v>
      </c>
      <c r="AC116" s="199"/>
      <c r="AD116" s="200"/>
      <c r="AE116" s="200" t="s">
        <v>864</v>
      </c>
      <c r="AF116" s="169" t="str">
        <f t="shared" si="9"/>
        <v/>
      </c>
    </row>
    <row r="117" spans="2:32" s="170" customFormat="1">
      <c r="B117" s="248"/>
      <c r="C117" s="196" t="s">
        <v>605</v>
      </c>
      <c r="D117" s="262">
        <v>96</v>
      </c>
      <c r="E117" s="294">
        <v>4034</v>
      </c>
      <c r="F117" s="294">
        <v>3887</v>
      </c>
      <c r="G117" s="262">
        <v>0</v>
      </c>
      <c r="H117" s="262">
        <v>28</v>
      </c>
      <c r="I117" s="196" t="s">
        <v>10</v>
      </c>
      <c r="J117" s="196" t="s">
        <v>631</v>
      </c>
      <c r="K117" s="196" t="s">
        <v>560</v>
      </c>
      <c r="L117" s="196" t="s">
        <v>561</v>
      </c>
      <c r="M117" s="196" t="s">
        <v>571</v>
      </c>
      <c r="N117" s="293" t="s">
        <v>178</v>
      </c>
      <c r="O117" s="218"/>
      <c r="P117" s="218"/>
      <c r="Q117" s="218"/>
      <c r="R117" s="219"/>
      <c r="S117" s="197" t="s">
        <v>102</v>
      </c>
      <c r="T117" s="220">
        <v>24</v>
      </c>
      <c r="U117" s="223">
        <v>58</v>
      </c>
      <c r="V117" s="288">
        <v>49</v>
      </c>
      <c r="W117" s="288">
        <v>49</v>
      </c>
      <c r="X117" s="288">
        <v>49</v>
      </c>
      <c r="Y117" s="5"/>
      <c r="Z117" s="224">
        <f t="shared" si="7"/>
        <v>0</v>
      </c>
      <c r="AA117" s="265">
        <f t="shared" si="8"/>
        <v>0</v>
      </c>
      <c r="AB117" s="198" t="s">
        <v>862</v>
      </c>
      <c r="AC117" s="199"/>
      <c r="AD117" s="200"/>
      <c r="AE117" s="200" t="s">
        <v>864</v>
      </c>
      <c r="AF117" s="169" t="str">
        <f t="shared" si="9"/>
        <v/>
      </c>
    </row>
    <row r="118" spans="2:32" s="170" customFormat="1">
      <c r="B118" s="248"/>
      <c r="C118" s="196" t="s">
        <v>606</v>
      </c>
      <c r="D118" s="262">
        <v>92</v>
      </c>
      <c r="E118" s="294">
        <v>1737</v>
      </c>
      <c r="F118" s="294">
        <v>1632</v>
      </c>
      <c r="G118" s="262">
        <v>0</v>
      </c>
      <c r="H118" s="262">
        <v>35</v>
      </c>
      <c r="I118" s="196" t="s">
        <v>10</v>
      </c>
      <c r="J118" s="196" t="s">
        <v>631</v>
      </c>
      <c r="K118" s="196" t="s">
        <v>560</v>
      </c>
      <c r="L118" s="196" t="s">
        <v>561</v>
      </c>
      <c r="M118" s="196" t="s">
        <v>572</v>
      </c>
      <c r="N118" s="293" t="s">
        <v>178</v>
      </c>
      <c r="O118" s="218"/>
      <c r="P118" s="218"/>
      <c r="Q118" s="218"/>
      <c r="R118" s="219"/>
      <c r="S118" s="197" t="s">
        <v>102</v>
      </c>
      <c r="T118" s="220">
        <v>24</v>
      </c>
      <c r="U118" s="223">
        <v>58</v>
      </c>
      <c r="V118" s="288">
        <v>49</v>
      </c>
      <c r="W118" s="288">
        <v>49</v>
      </c>
      <c r="X118" s="288">
        <v>49</v>
      </c>
      <c r="Y118" s="5"/>
      <c r="Z118" s="224">
        <f t="shared" si="7"/>
        <v>0</v>
      </c>
      <c r="AA118" s="265">
        <f t="shared" si="8"/>
        <v>0</v>
      </c>
      <c r="AB118" s="198" t="s">
        <v>862</v>
      </c>
      <c r="AC118" s="199"/>
      <c r="AD118" s="200"/>
      <c r="AE118" s="200" t="s">
        <v>864</v>
      </c>
      <c r="AF118" s="169" t="str">
        <f t="shared" si="9"/>
        <v/>
      </c>
    </row>
    <row r="119" spans="2:32" s="170" customFormat="1">
      <c r="B119" s="248"/>
      <c r="C119" s="196" t="s">
        <v>607</v>
      </c>
      <c r="D119" s="262"/>
      <c r="E119" s="294">
        <v>207</v>
      </c>
      <c r="F119" s="294">
        <v>207</v>
      </c>
      <c r="G119" s="262"/>
      <c r="H119" s="262"/>
      <c r="I119" s="196" t="s">
        <v>10</v>
      </c>
      <c r="J119" s="196" t="s">
        <v>631</v>
      </c>
      <c r="K119" s="196" t="s">
        <v>560</v>
      </c>
      <c r="L119" s="196" t="s">
        <v>561</v>
      </c>
      <c r="M119" s="196" t="s">
        <v>573</v>
      </c>
      <c r="N119" s="293" t="s">
        <v>178</v>
      </c>
      <c r="O119" s="218"/>
      <c r="P119" s="218"/>
      <c r="Q119" s="218"/>
      <c r="R119" s="219"/>
      <c r="S119" s="197" t="s">
        <v>102</v>
      </c>
      <c r="T119" s="220">
        <v>24</v>
      </c>
      <c r="U119" s="223">
        <v>58</v>
      </c>
      <c r="V119" s="288">
        <v>49</v>
      </c>
      <c r="W119" s="288">
        <v>49</v>
      </c>
      <c r="X119" s="288">
        <v>49</v>
      </c>
      <c r="Y119" s="5"/>
      <c r="Z119" s="224">
        <f t="shared" si="7"/>
        <v>0</v>
      </c>
      <c r="AA119" s="265">
        <f t="shared" si="8"/>
        <v>0</v>
      </c>
      <c r="AB119" s="198" t="s">
        <v>862</v>
      </c>
      <c r="AC119" s="199"/>
      <c r="AD119" s="200"/>
      <c r="AE119" s="200" t="s">
        <v>864</v>
      </c>
      <c r="AF119" s="169" t="str">
        <f t="shared" si="9"/>
        <v/>
      </c>
    </row>
    <row r="120" spans="2:32" s="170" customFormat="1">
      <c r="B120" s="248"/>
      <c r="C120" s="196" t="s">
        <v>608</v>
      </c>
      <c r="D120" s="262"/>
      <c r="E120" s="294">
        <v>69</v>
      </c>
      <c r="F120" s="294">
        <v>69</v>
      </c>
      <c r="G120" s="262"/>
      <c r="H120" s="262"/>
      <c r="I120" s="196" t="s">
        <v>10</v>
      </c>
      <c r="J120" s="196" t="s">
        <v>631</v>
      </c>
      <c r="K120" s="196" t="s">
        <v>560</v>
      </c>
      <c r="L120" s="196" t="s">
        <v>561</v>
      </c>
      <c r="M120" s="196" t="s">
        <v>574</v>
      </c>
      <c r="N120" s="293" t="s">
        <v>178</v>
      </c>
      <c r="O120" s="218"/>
      <c r="P120" s="218"/>
      <c r="Q120" s="218"/>
      <c r="R120" s="219"/>
      <c r="S120" s="197" t="s">
        <v>102</v>
      </c>
      <c r="T120" s="220">
        <v>24</v>
      </c>
      <c r="U120" s="223">
        <v>58</v>
      </c>
      <c r="V120" s="288">
        <v>49</v>
      </c>
      <c r="W120" s="288">
        <v>49</v>
      </c>
      <c r="X120" s="288">
        <v>49</v>
      </c>
      <c r="Y120" s="5"/>
      <c r="Z120" s="224">
        <f t="shared" si="7"/>
        <v>0</v>
      </c>
      <c r="AA120" s="265">
        <f t="shared" si="8"/>
        <v>0</v>
      </c>
      <c r="AB120" s="198" t="s">
        <v>862</v>
      </c>
      <c r="AC120" s="199"/>
      <c r="AD120" s="200"/>
      <c r="AE120" s="200" t="s">
        <v>864</v>
      </c>
      <c r="AF120" s="169" t="str">
        <f t="shared" si="9"/>
        <v/>
      </c>
    </row>
    <row r="121" spans="2:32" s="170" customFormat="1">
      <c r="B121" s="248"/>
      <c r="C121" s="196" t="s">
        <v>609</v>
      </c>
      <c r="D121" s="262">
        <v>96</v>
      </c>
      <c r="E121" s="294">
        <v>1240</v>
      </c>
      <c r="F121" s="294">
        <v>1216</v>
      </c>
      <c r="G121" s="262">
        <v>0</v>
      </c>
      <c r="H121" s="262">
        <v>102</v>
      </c>
      <c r="I121" s="196" t="s">
        <v>10</v>
      </c>
      <c r="J121" s="196" t="s">
        <v>631</v>
      </c>
      <c r="K121" s="196" t="s">
        <v>560</v>
      </c>
      <c r="L121" s="196" t="s">
        <v>561</v>
      </c>
      <c r="M121" s="196" t="s">
        <v>575</v>
      </c>
      <c r="N121" s="293" t="s">
        <v>178</v>
      </c>
      <c r="O121" s="218"/>
      <c r="P121" s="218"/>
      <c r="Q121" s="218"/>
      <c r="R121" s="219"/>
      <c r="S121" s="197" t="s">
        <v>102</v>
      </c>
      <c r="T121" s="220">
        <v>24</v>
      </c>
      <c r="U121" s="223">
        <v>58</v>
      </c>
      <c r="V121" s="288">
        <v>49</v>
      </c>
      <c r="W121" s="288">
        <v>49</v>
      </c>
      <c r="X121" s="288">
        <v>49</v>
      </c>
      <c r="Y121" s="5"/>
      <c r="Z121" s="224">
        <f t="shared" si="7"/>
        <v>0</v>
      </c>
      <c r="AA121" s="265">
        <f t="shared" si="8"/>
        <v>0</v>
      </c>
      <c r="AB121" s="198" t="s">
        <v>862</v>
      </c>
      <c r="AC121" s="199"/>
      <c r="AD121" s="200"/>
      <c r="AE121" s="200" t="s">
        <v>864</v>
      </c>
      <c r="AF121" s="169" t="str">
        <f t="shared" si="9"/>
        <v/>
      </c>
    </row>
    <row r="122" spans="2:32" s="170" customFormat="1">
      <c r="B122" s="248"/>
      <c r="C122" s="196" t="s">
        <v>610</v>
      </c>
      <c r="D122" s="262">
        <v>96</v>
      </c>
      <c r="E122" s="294">
        <v>1081</v>
      </c>
      <c r="F122" s="294">
        <v>1028</v>
      </c>
      <c r="G122" s="262">
        <v>0</v>
      </c>
      <c r="H122" s="262">
        <v>5</v>
      </c>
      <c r="I122" s="196" t="s">
        <v>10</v>
      </c>
      <c r="J122" s="196" t="s">
        <v>631</v>
      </c>
      <c r="K122" s="196" t="s">
        <v>560</v>
      </c>
      <c r="L122" s="196" t="s">
        <v>561</v>
      </c>
      <c r="M122" s="196" t="s">
        <v>576</v>
      </c>
      <c r="N122" s="293" t="s">
        <v>178</v>
      </c>
      <c r="O122" s="218"/>
      <c r="P122" s="218"/>
      <c r="Q122" s="218"/>
      <c r="R122" s="219"/>
      <c r="S122" s="197" t="s">
        <v>102</v>
      </c>
      <c r="T122" s="220">
        <v>24</v>
      </c>
      <c r="U122" s="223">
        <v>58</v>
      </c>
      <c r="V122" s="288">
        <v>49</v>
      </c>
      <c r="W122" s="288">
        <v>49</v>
      </c>
      <c r="X122" s="288">
        <v>49</v>
      </c>
      <c r="Y122" s="5"/>
      <c r="Z122" s="224">
        <f t="shared" si="7"/>
        <v>0</v>
      </c>
      <c r="AA122" s="265">
        <f t="shared" si="8"/>
        <v>0</v>
      </c>
      <c r="AB122" s="198" t="s">
        <v>862</v>
      </c>
      <c r="AC122" s="199"/>
      <c r="AD122" s="200"/>
      <c r="AE122" s="200" t="s">
        <v>864</v>
      </c>
      <c r="AF122" s="169" t="str">
        <f t="shared" si="9"/>
        <v/>
      </c>
    </row>
    <row r="123" spans="2:32" s="170" customFormat="1">
      <c r="B123" s="248"/>
      <c r="C123" s="196" t="s">
        <v>611</v>
      </c>
      <c r="D123" s="262"/>
      <c r="E123" s="294">
        <v>62</v>
      </c>
      <c r="F123" s="294">
        <v>62</v>
      </c>
      <c r="G123" s="262"/>
      <c r="H123" s="262"/>
      <c r="I123" s="196" t="s">
        <v>10</v>
      </c>
      <c r="J123" s="196" t="s">
        <v>631</v>
      </c>
      <c r="K123" s="196" t="s">
        <v>560</v>
      </c>
      <c r="L123" s="196" t="s">
        <v>561</v>
      </c>
      <c r="M123" s="196" t="s">
        <v>577</v>
      </c>
      <c r="N123" s="293" t="s">
        <v>178</v>
      </c>
      <c r="O123" s="218"/>
      <c r="P123" s="218"/>
      <c r="Q123" s="218"/>
      <c r="R123" s="219"/>
      <c r="S123" s="197" t="s">
        <v>102</v>
      </c>
      <c r="T123" s="220">
        <v>24</v>
      </c>
      <c r="U123" s="223">
        <v>58</v>
      </c>
      <c r="V123" s="288">
        <v>49</v>
      </c>
      <c r="W123" s="288">
        <v>49</v>
      </c>
      <c r="X123" s="288">
        <v>49</v>
      </c>
      <c r="Y123" s="5"/>
      <c r="Z123" s="224">
        <f t="shared" si="7"/>
        <v>0</v>
      </c>
      <c r="AA123" s="265">
        <f t="shared" si="8"/>
        <v>0</v>
      </c>
      <c r="AB123" s="198" t="s">
        <v>862</v>
      </c>
      <c r="AC123" s="199"/>
      <c r="AD123" s="200"/>
      <c r="AE123" s="200" t="s">
        <v>864</v>
      </c>
      <c r="AF123" s="169" t="str">
        <f t="shared" si="9"/>
        <v/>
      </c>
    </row>
    <row r="124" spans="2:32" s="170" customFormat="1">
      <c r="B124" s="248"/>
      <c r="C124" s="196" t="s">
        <v>612</v>
      </c>
      <c r="D124" s="262">
        <v>289</v>
      </c>
      <c r="E124" s="294">
        <v>90</v>
      </c>
      <c r="F124" s="294">
        <v>43</v>
      </c>
      <c r="G124" s="262">
        <v>0</v>
      </c>
      <c r="H124" s="262">
        <v>8</v>
      </c>
      <c r="I124" s="196" t="s">
        <v>10</v>
      </c>
      <c r="J124" s="196" t="s">
        <v>631</v>
      </c>
      <c r="K124" s="196" t="s">
        <v>560</v>
      </c>
      <c r="L124" s="196" t="s">
        <v>561</v>
      </c>
      <c r="M124" s="196" t="s">
        <v>578</v>
      </c>
      <c r="N124" s="293" t="s">
        <v>178</v>
      </c>
      <c r="O124" s="218"/>
      <c r="P124" s="218"/>
      <c r="Q124" s="218"/>
      <c r="R124" s="219"/>
      <c r="S124" s="197" t="s">
        <v>102</v>
      </c>
      <c r="T124" s="220">
        <v>24</v>
      </c>
      <c r="U124" s="223">
        <v>58</v>
      </c>
      <c r="V124" s="288">
        <v>49</v>
      </c>
      <c r="W124" s="288">
        <v>49</v>
      </c>
      <c r="X124" s="288">
        <v>49</v>
      </c>
      <c r="Y124" s="5"/>
      <c r="Z124" s="224">
        <f t="shared" si="7"/>
        <v>0</v>
      </c>
      <c r="AA124" s="265">
        <f t="shared" si="8"/>
        <v>0</v>
      </c>
      <c r="AB124" s="198" t="s">
        <v>862</v>
      </c>
      <c r="AC124" s="199"/>
      <c r="AD124" s="200"/>
      <c r="AE124" s="200" t="s">
        <v>864</v>
      </c>
      <c r="AF124" s="169" t="str">
        <f t="shared" si="9"/>
        <v/>
      </c>
    </row>
    <row r="125" spans="2:32" s="170" customFormat="1">
      <c r="B125" s="248"/>
      <c r="C125" s="196" t="s">
        <v>613</v>
      </c>
      <c r="D125" s="262"/>
      <c r="E125" s="294">
        <v>11</v>
      </c>
      <c r="F125" s="294">
        <v>11</v>
      </c>
      <c r="G125" s="262"/>
      <c r="H125" s="262"/>
      <c r="I125" s="196" t="s">
        <v>10</v>
      </c>
      <c r="J125" s="196" t="s">
        <v>631</v>
      </c>
      <c r="K125" s="196" t="s">
        <v>560</v>
      </c>
      <c r="L125" s="196" t="s">
        <v>561</v>
      </c>
      <c r="M125" s="196" t="s">
        <v>579</v>
      </c>
      <c r="N125" s="293" t="s">
        <v>178</v>
      </c>
      <c r="O125" s="218"/>
      <c r="P125" s="218"/>
      <c r="Q125" s="218"/>
      <c r="R125" s="219"/>
      <c r="S125" s="197" t="s">
        <v>102</v>
      </c>
      <c r="T125" s="220">
        <v>24</v>
      </c>
      <c r="U125" s="223">
        <v>58</v>
      </c>
      <c r="V125" s="288">
        <v>49</v>
      </c>
      <c r="W125" s="288">
        <v>49</v>
      </c>
      <c r="X125" s="288">
        <v>49</v>
      </c>
      <c r="Y125" s="5"/>
      <c r="Z125" s="224">
        <f t="shared" si="7"/>
        <v>0</v>
      </c>
      <c r="AA125" s="265">
        <f t="shared" si="8"/>
        <v>0</v>
      </c>
      <c r="AB125" s="198" t="s">
        <v>862</v>
      </c>
      <c r="AC125" s="199"/>
      <c r="AD125" s="200"/>
      <c r="AE125" s="200" t="s">
        <v>864</v>
      </c>
      <c r="AF125" s="169" t="str">
        <f t="shared" si="9"/>
        <v/>
      </c>
    </row>
    <row r="126" spans="2:32" s="170" customFormat="1">
      <c r="B126" s="248"/>
      <c r="C126" s="196" t="s">
        <v>614</v>
      </c>
      <c r="D126" s="262"/>
      <c r="E126" s="294">
        <v>322</v>
      </c>
      <c r="F126" s="294">
        <v>322</v>
      </c>
      <c r="G126" s="262"/>
      <c r="H126" s="262"/>
      <c r="I126" s="196" t="s">
        <v>10</v>
      </c>
      <c r="J126" s="196" t="s">
        <v>631</v>
      </c>
      <c r="K126" s="196" t="s">
        <v>560</v>
      </c>
      <c r="L126" s="196" t="s">
        <v>561</v>
      </c>
      <c r="M126" s="196" t="s">
        <v>580</v>
      </c>
      <c r="N126" s="293" t="s">
        <v>178</v>
      </c>
      <c r="O126" s="218"/>
      <c r="P126" s="218"/>
      <c r="Q126" s="218"/>
      <c r="R126" s="219"/>
      <c r="S126" s="197" t="s">
        <v>102</v>
      </c>
      <c r="T126" s="220">
        <v>24</v>
      </c>
      <c r="U126" s="223">
        <v>58</v>
      </c>
      <c r="V126" s="288">
        <v>49</v>
      </c>
      <c r="W126" s="288">
        <v>49</v>
      </c>
      <c r="X126" s="288">
        <v>49</v>
      </c>
      <c r="Y126" s="5"/>
      <c r="Z126" s="224">
        <f t="shared" si="7"/>
        <v>0</v>
      </c>
      <c r="AA126" s="265">
        <f t="shared" si="8"/>
        <v>0</v>
      </c>
      <c r="AB126" s="198" t="s">
        <v>862</v>
      </c>
      <c r="AC126" s="199"/>
      <c r="AD126" s="200"/>
      <c r="AE126" s="200" t="s">
        <v>864</v>
      </c>
      <c r="AF126" s="169" t="str">
        <f t="shared" si="9"/>
        <v/>
      </c>
    </row>
    <row r="127" spans="2:32" s="170" customFormat="1">
      <c r="B127" s="248"/>
      <c r="C127" s="196" t="s">
        <v>615</v>
      </c>
      <c r="D127" s="262">
        <v>107</v>
      </c>
      <c r="E127" s="294">
        <v>4004</v>
      </c>
      <c r="F127" s="294">
        <v>3893</v>
      </c>
      <c r="G127" s="262">
        <v>0</v>
      </c>
      <c r="H127" s="262">
        <v>132</v>
      </c>
      <c r="I127" s="196" t="s">
        <v>10</v>
      </c>
      <c r="J127" s="196" t="s">
        <v>631</v>
      </c>
      <c r="K127" s="196" t="s">
        <v>560</v>
      </c>
      <c r="L127" s="196" t="s">
        <v>561</v>
      </c>
      <c r="M127" s="196" t="s">
        <v>581</v>
      </c>
      <c r="N127" s="293" t="s">
        <v>178</v>
      </c>
      <c r="O127" s="218"/>
      <c r="P127" s="218"/>
      <c r="Q127" s="218"/>
      <c r="R127" s="219"/>
      <c r="S127" s="197" t="s">
        <v>102</v>
      </c>
      <c r="T127" s="220">
        <v>24</v>
      </c>
      <c r="U127" s="223">
        <v>58</v>
      </c>
      <c r="V127" s="288">
        <v>49</v>
      </c>
      <c r="W127" s="288">
        <v>49</v>
      </c>
      <c r="X127" s="288">
        <v>49</v>
      </c>
      <c r="Y127" s="5"/>
      <c r="Z127" s="224">
        <f t="shared" si="7"/>
        <v>0</v>
      </c>
      <c r="AA127" s="265">
        <f t="shared" si="8"/>
        <v>0</v>
      </c>
      <c r="AB127" s="198" t="s">
        <v>862</v>
      </c>
      <c r="AC127" s="199"/>
      <c r="AD127" s="200"/>
      <c r="AE127" s="200" t="s">
        <v>864</v>
      </c>
      <c r="AF127" s="169" t="str">
        <f t="shared" si="9"/>
        <v/>
      </c>
    </row>
    <row r="128" spans="2:32" s="170" customFormat="1">
      <c r="B128" s="248"/>
      <c r="C128" s="196" t="s">
        <v>616</v>
      </c>
      <c r="D128" s="262"/>
      <c r="E128" s="294">
        <v>493</v>
      </c>
      <c r="F128" s="294">
        <v>493</v>
      </c>
      <c r="G128" s="262"/>
      <c r="H128" s="262"/>
      <c r="I128" s="196" t="s">
        <v>10</v>
      </c>
      <c r="J128" s="196" t="s">
        <v>631</v>
      </c>
      <c r="K128" s="196" t="s">
        <v>560</v>
      </c>
      <c r="L128" s="196" t="s">
        <v>561</v>
      </c>
      <c r="M128" s="196" t="s">
        <v>582</v>
      </c>
      <c r="N128" s="293" t="s">
        <v>178</v>
      </c>
      <c r="O128" s="218"/>
      <c r="P128" s="218"/>
      <c r="Q128" s="218"/>
      <c r="R128" s="250"/>
      <c r="S128" s="197" t="s">
        <v>102</v>
      </c>
      <c r="T128" s="220">
        <v>24</v>
      </c>
      <c r="U128" s="223">
        <v>58</v>
      </c>
      <c r="V128" s="288">
        <v>49</v>
      </c>
      <c r="W128" s="288">
        <v>49</v>
      </c>
      <c r="X128" s="288">
        <v>49</v>
      </c>
      <c r="Y128" s="5"/>
      <c r="Z128" s="224">
        <f t="shared" si="7"/>
        <v>0</v>
      </c>
      <c r="AA128" s="265">
        <f t="shared" si="8"/>
        <v>0</v>
      </c>
      <c r="AB128" s="198" t="s">
        <v>862</v>
      </c>
      <c r="AC128" s="199"/>
      <c r="AD128" s="200"/>
      <c r="AE128" s="200" t="s">
        <v>864</v>
      </c>
      <c r="AF128" s="169" t="str">
        <f t="shared" si="9"/>
        <v/>
      </c>
    </row>
    <row r="129" spans="2:32" s="170" customFormat="1">
      <c r="B129" s="248"/>
      <c r="C129" s="196" t="s">
        <v>617</v>
      </c>
      <c r="D129" s="262">
        <v>84</v>
      </c>
      <c r="E129" s="294">
        <v>473</v>
      </c>
      <c r="F129" s="294">
        <v>473</v>
      </c>
      <c r="G129" s="262">
        <v>0</v>
      </c>
      <c r="H129" s="262">
        <v>0</v>
      </c>
      <c r="I129" s="196" t="s">
        <v>10</v>
      </c>
      <c r="J129" s="196" t="s">
        <v>631</v>
      </c>
      <c r="K129" s="196" t="s">
        <v>560</v>
      </c>
      <c r="L129" s="196" t="s">
        <v>561</v>
      </c>
      <c r="M129" s="196" t="s">
        <v>583</v>
      </c>
      <c r="N129" s="293" t="s">
        <v>178</v>
      </c>
      <c r="O129" s="218"/>
      <c r="P129" s="218"/>
      <c r="Q129" s="218"/>
      <c r="R129" s="219"/>
      <c r="S129" s="197" t="s">
        <v>102</v>
      </c>
      <c r="T129" s="220">
        <v>24</v>
      </c>
      <c r="U129" s="223">
        <v>58</v>
      </c>
      <c r="V129" s="288">
        <v>49</v>
      </c>
      <c r="W129" s="288">
        <v>49</v>
      </c>
      <c r="X129" s="288">
        <v>49</v>
      </c>
      <c r="Y129" s="5"/>
      <c r="Z129" s="224">
        <f t="shared" si="7"/>
        <v>0</v>
      </c>
      <c r="AA129" s="265">
        <f t="shared" si="8"/>
        <v>0</v>
      </c>
      <c r="AB129" s="198" t="s">
        <v>862</v>
      </c>
      <c r="AC129" s="199"/>
      <c r="AD129" s="200"/>
      <c r="AE129" s="200" t="s">
        <v>864</v>
      </c>
      <c r="AF129" s="169" t="str">
        <f t="shared" si="9"/>
        <v/>
      </c>
    </row>
    <row r="130" spans="2:32" s="170" customFormat="1">
      <c r="B130" s="248"/>
      <c r="C130" s="196" t="s">
        <v>618</v>
      </c>
      <c r="D130" s="262">
        <v>96</v>
      </c>
      <c r="E130" s="294">
        <v>2888</v>
      </c>
      <c r="F130" s="294">
        <v>2588</v>
      </c>
      <c r="G130" s="262">
        <v>189</v>
      </c>
      <c r="H130" s="262">
        <v>78</v>
      </c>
      <c r="I130" s="196" t="s">
        <v>10</v>
      </c>
      <c r="J130" s="196" t="s">
        <v>631</v>
      </c>
      <c r="K130" s="196" t="s">
        <v>560</v>
      </c>
      <c r="L130" s="196" t="s">
        <v>561</v>
      </c>
      <c r="M130" s="196" t="s">
        <v>584</v>
      </c>
      <c r="N130" s="293" t="s">
        <v>178</v>
      </c>
      <c r="O130" s="218"/>
      <c r="P130" s="218"/>
      <c r="Q130" s="218"/>
      <c r="R130" s="219"/>
      <c r="S130" s="197" t="s">
        <v>102</v>
      </c>
      <c r="T130" s="220">
        <v>24</v>
      </c>
      <c r="U130" s="223">
        <v>58</v>
      </c>
      <c r="V130" s="288">
        <v>49</v>
      </c>
      <c r="W130" s="288">
        <v>49</v>
      </c>
      <c r="X130" s="288">
        <v>49</v>
      </c>
      <c r="Y130" s="5"/>
      <c r="Z130" s="224">
        <f t="shared" si="7"/>
        <v>0</v>
      </c>
      <c r="AA130" s="265">
        <f t="shared" si="8"/>
        <v>0</v>
      </c>
      <c r="AB130" s="198" t="s">
        <v>862</v>
      </c>
      <c r="AC130" s="199"/>
      <c r="AD130" s="200"/>
      <c r="AE130" s="200" t="s">
        <v>864</v>
      </c>
      <c r="AF130" s="169" t="str">
        <f t="shared" si="9"/>
        <v/>
      </c>
    </row>
    <row r="131" spans="2:32" s="170" customFormat="1">
      <c r="B131" s="248"/>
      <c r="C131" s="196" t="s">
        <v>619</v>
      </c>
      <c r="D131" s="262">
        <v>48</v>
      </c>
      <c r="E131" s="294">
        <v>96</v>
      </c>
      <c r="F131" s="294">
        <v>96</v>
      </c>
      <c r="G131" s="262">
        <v>0</v>
      </c>
      <c r="H131" s="262">
        <v>45</v>
      </c>
      <c r="I131" s="196" t="s">
        <v>10</v>
      </c>
      <c r="J131" s="196" t="s">
        <v>631</v>
      </c>
      <c r="K131" s="196" t="s">
        <v>560</v>
      </c>
      <c r="L131" s="196" t="s">
        <v>561</v>
      </c>
      <c r="M131" s="196" t="s">
        <v>585</v>
      </c>
      <c r="N131" s="293" t="s">
        <v>178</v>
      </c>
      <c r="O131" s="218"/>
      <c r="P131" s="218"/>
      <c r="Q131" s="218"/>
      <c r="R131" s="219"/>
      <c r="S131" s="197" t="s">
        <v>102</v>
      </c>
      <c r="T131" s="220">
        <v>24</v>
      </c>
      <c r="U131" s="223">
        <v>58</v>
      </c>
      <c r="V131" s="288">
        <v>49</v>
      </c>
      <c r="W131" s="288">
        <v>49</v>
      </c>
      <c r="X131" s="288">
        <v>49</v>
      </c>
      <c r="Y131" s="5"/>
      <c r="Z131" s="224">
        <f t="shared" si="7"/>
        <v>0</v>
      </c>
      <c r="AA131" s="265">
        <f t="shared" si="8"/>
        <v>0</v>
      </c>
      <c r="AB131" s="198" t="s">
        <v>862</v>
      </c>
      <c r="AC131" s="199"/>
      <c r="AD131" s="200"/>
      <c r="AE131" s="200" t="s">
        <v>864</v>
      </c>
      <c r="AF131" s="169" t="str">
        <f t="shared" si="9"/>
        <v/>
      </c>
    </row>
    <row r="132" spans="2:32" s="170" customFormat="1">
      <c r="B132" s="248"/>
      <c r="C132" s="196" t="s">
        <v>620</v>
      </c>
      <c r="D132" s="262">
        <v>144</v>
      </c>
      <c r="E132" s="294">
        <v>497</v>
      </c>
      <c r="F132" s="294">
        <v>497</v>
      </c>
      <c r="G132" s="262">
        <v>0</v>
      </c>
      <c r="H132" s="262">
        <v>7</v>
      </c>
      <c r="I132" s="196" t="s">
        <v>10</v>
      </c>
      <c r="J132" s="196" t="s">
        <v>631</v>
      </c>
      <c r="K132" s="196" t="s">
        <v>560</v>
      </c>
      <c r="L132" s="196" t="s">
        <v>561</v>
      </c>
      <c r="M132" s="196" t="s">
        <v>586</v>
      </c>
      <c r="N132" s="293" t="s">
        <v>178</v>
      </c>
      <c r="O132" s="196"/>
      <c r="P132" s="196"/>
      <c r="Q132" s="196"/>
      <c r="R132" s="250"/>
      <c r="S132" s="197" t="s">
        <v>102</v>
      </c>
      <c r="T132" s="220">
        <v>24</v>
      </c>
      <c r="U132" s="223">
        <v>58</v>
      </c>
      <c r="V132" s="288">
        <v>49</v>
      </c>
      <c r="W132" s="288">
        <v>49</v>
      </c>
      <c r="X132" s="288">
        <v>49</v>
      </c>
      <c r="Y132" s="5"/>
      <c r="Z132" s="224">
        <f t="shared" si="7"/>
        <v>0</v>
      </c>
      <c r="AA132" s="265">
        <f t="shared" si="8"/>
        <v>0</v>
      </c>
      <c r="AB132" s="198" t="s">
        <v>862</v>
      </c>
      <c r="AC132" s="199"/>
      <c r="AD132" s="200"/>
      <c r="AE132" s="200" t="s">
        <v>864</v>
      </c>
      <c r="AF132" s="169" t="str">
        <f t="shared" si="9"/>
        <v/>
      </c>
    </row>
    <row r="133" spans="2:32" s="170" customFormat="1">
      <c r="B133" s="248"/>
      <c r="C133" s="196" t="s">
        <v>621</v>
      </c>
      <c r="D133" s="262"/>
      <c r="E133" s="294">
        <v>1957</v>
      </c>
      <c r="F133" s="294">
        <v>1957</v>
      </c>
      <c r="G133" s="262"/>
      <c r="H133" s="262"/>
      <c r="I133" s="196" t="s">
        <v>10</v>
      </c>
      <c r="J133" s="196" t="s">
        <v>631</v>
      </c>
      <c r="K133" s="196" t="s">
        <v>560</v>
      </c>
      <c r="L133" s="196" t="s">
        <v>561</v>
      </c>
      <c r="M133" s="196" t="s">
        <v>587</v>
      </c>
      <c r="N133" s="293" t="s">
        <v>178</v>
      </c>
      <c r="O133" s="218"/>
      <c r="P133" s="218"/>
      <c r="Q133" s="218"/>
      <c r="R133" s="219"/>
      <c r="S133" s="197" t="s">
        <v>102</v>
      </c>
      <c r="T133" s="220">
        <v>24</v>
      </c>
      <c r="U133" s="223">
        <v>58</v>
      </c>
      <c r="V133" s="288">
        <v>49</v>
      </c>
      <c r="W133" s="288">
        <v>49</v>
      </c>
      <c r="X133" s="288">
        <v>49</v>
      </c>
      <c r="Y133" s="5"/>
      <c r="Z133" s="224">
        <f t="shared" si="7"/>
        <v>0</v>
      </c>
      <c r="AA133" s="265">
        <f t="shared" si="8"/>
        <v>0</v>
      </c>
      <c r="AB133" s="198" t="s">
        <v>862</v>
      </c>
      <c r="AC133" s="199"/>
      <c r="AD133" s="200"/>
      <c r="AE133" s="200" t="s">
        <v>864</v>
      </c>
      <c r="AF133" s="169" t="str">
        <f t="shared" si="9"/>
        <v/>
      </c>
    </row>
    <row r="134" spans="2:32" s="170" customFormat="1">
      <c r="B134" s="248"/>
      <c r="C134" s="196" t="s">
        <v>622</v>
      </c>
      <c r="D134" s="262">
        <v>0</v>
      </c>
      <c r="E134" s="294">
        <v>591</v>
      </c>
      <c r="F134" s="294">
        <v>591</v>
      </c>
      <c r="G134" s="262">
        <v>0</v>
      </c>
      <c r="H134" s="262">
        <v>14</v>
      </c>
      <c r="I134" s="196" t="s">
        <v>10</v>
      </c>
      <c r="J134" s="196" t="s">
        <v>631</v>
      </c>
      <c r="K134" s="196" t="s">
        <v>560</v>
      </c>
      <c r="L134" s="196" t="s">
        <v>561</v>
      </c>
      <c r="M134" s="196" t="s">
        <v>81</v>
      </c>
      <c r="N134" s="293" t="s">
        <v>178</v>
      </c>
      <c r="O134" s="218"/>
      <c r="P134" s="218"/>
      <c r="Q134" s="218"/>
      <c r="R134" s="219"/>
      <c r="S134" s="197" t="s">
        <v>102</v>
      </c>
      <c r="T134" s="220">
        <v>24</v>
      </c>
      <c r="U134" s="223">
        <v>58</v>
      </c>
      <c r="V134" s="288">
        <v>49</v>
      </c>
      <c r="W134" s="288">
        <v>49</v>
      </c>
      <c r="X134" s="288">
        <v>49</v>
      </c>
      <c r="Y134" s="5"/>
      <c r="Z134" s="224">
        <f t="shared" si="7"/>
        <v>0</v>
      </c>
      <c r="AA134" s="265">
        <f t="shared" si="8"/>
        <v>0</v>
      </c>
      <c r="AB134" s="198" t="s">
        <v>862</v>
      </c>
      <c r="AC134" s="199"/>
      <c r="AD134" s="200"/>
      <c r="AE134" s="200" t="s">
        <v>864</v>
      </c>
      <c r="AF134" s="169" t="str">
        <f t="shared" si="9"/>
        <v/>
      </c>
    </row>
    <row r="135" spans="2:32" s="170" customFormat="1">
      <c r="B135" s="248"/>
      <c r="C135" s="196" t="s">
        <v>623</v>
      </c>
      <c r="D135" s="262"/>
      <c r="E135" s="294">
        <v>497</v>
      </c>
      <c r="F135" s="294">
        <v>497</v>
      </c>
      <c r="G135" s="262"/>
      <c r="H135" s="262"/>
      <c r="I135" s="196" t="s">
        <v>10</v>
      </c>
      <c r="J135" s="196" t="s">
        <v>631</v>
      </c>
      <c r="K135" s="196" t="s">
        <v>560</v>
      </c>
      <c r="L135" s="196" t="s">
        <v>561</v>
      </c>
      <c r="M135" s="196" t="s">
        <v>588</v>
      </c>
      <c r="N135" s="293" t="s">
        <v>178</v>
      </c>
      <c r="O135" s="218"/>
      <c r="P135" s="218"/>
      <c r="Q135" s="218"/>
      <c r="R135" s="219"/>
      <c r="S135" s="197" t="s">
        <v>102</v>
      </c>
      <c r="T135" s="220">
        <v>24</v>
      </c>
      <c r="U135" s="223">
        <v>58</v>
      </c>
      <c r="V135" s="288">
        <v>49</v>
      </c>
      <c r="W135" s="288">
        <v>49</v>
      </c>
      <c r="X135" s="288">
        <v>49</v>
      </c>
      <c r="Y135" s="5"/>
      <c r="Z135" s="224">
        <f t="shared" si="7"/>
        <v>0</v>
      </c>
      <c r="AA135" s="265">
        <f t="shared" si="8"/>
        <v>0</v>
      </c>
      <c r="AB135" s="198" t="s">
        <v>862</v>
      </c>
      <c r="AC135" s="199"/>
      <c r="AD135" s="200"/>
      <c r="AE135" s="200" t="s">
        <v>864</v>
      </c>
      <c r="AF135" s="169" t="str">
        <f t="shared" si="9"/>
        <v/>
      </c>
    </row>
    <row r="136" spans="2:32" s="170" customFormat="1">
      <c r="B136" s="248"/>
      <c r="C136" s="196" t="s">
        <v>624</v>
      </c>
      <c r="D136" s="262">
        <v>96</v>
      </c>
      <c r="E136" s="294">
        <v>1370</v>
      </c>
      <c r="F136" s="294">
        <v>1356</v>
      </c>
      <c r="G136" s="262">
        <v>0</v>
      </c>
      <c r="H136" s="262">
        <v>19</v>
      </c>
      <c r="I136" s="196" t="s">
        <v>10</v>
      </c>
      <c r="J136" s="196" t="s">
        <v>631</v>
      </c>
      <c r="K136" s="196" t="s">
        <v>560</v>
      </c>
      <c r="L136" s="196" t="s">
        <v>561</v>
      </c>
      <c r="M136" s="196" t="s">
        <v>589</v>
      </c>
      <c r="N136" s="293" t="s">
        <v>178</v>
      </c>
      <c r="O136" s="218"/>
      <c r="P136" s="218"/>
      <c r="Q136" s="218"/>
      <c r="R136" s="219"/>
      <c r="S136" s="197" t="s">
        <v>102</v>
      </c>
      <c r="T136" s="220">
        <v>24</v>
      </c>
      <c r="U136" s="223">
        <v>58</v>
      </c>
      <c r="V136" s="288">
        <v>49</v>
      </c>
      <c r="W136" s="288">
        <v>49</v>
      </c>
      <c r="X136" s="288">
        <v>49</v>
      </c>
      <c r="Y136" s="5"/>
      <c r="Z136" s="224">
        <f t="shared" si="7"/>
        <v>0</v>
      </c>
      <c r="AA136" s="265">
        <f t="shared" si="8"/>
        <v>0</v>
      </c>
      <c r="AB136" s="198" t="s">
        <v>862</v>
      </c>
      <c r="AC136" s="199"/>
      <c r="AD136" s="200"/>
      <c r="AE136" s="200" t="s">
        <v>864</v>
      </c>
      <c r="AF136" s="169" t="str">
        <f t="shared" si="9"/>
        <v/>
      </c>
    </row>
    <row r="137" spans="2:32" s="170" customFormat="1">
      <c r="B137" s="248"/>
      <c r="C137" s="196" t="s">
        <v>625</v>
      </c>
      <c r="D137" s="262">
        <v>0</v>
      </c>
      <c r="E137" s="294">
        <v>535</v>
      </c>
      <c r="F137" s="294">
        <v>498</v>
      </c>
      <c r="G137" s="262">
        <v>0</v>
      </c>
      <c r="H137" s="262">
        <v>73</v>
      </c>
      <c r="I137" s="196" t="s">
        <v>10</v>
      </c>
      <c r="J137" s="196" t="s">
        <v>631</v>
      </c>
      <c r="K137" s="196" t="s">
        <v>560</v>
      </c>
      <c r="L137" s="196" t="s">
        <v>561</v>
      </c>
      <c r="M137" s="196" t="s">
        <v>590</v>
      </c>
      <c r="N137" s="293" t="s">
        <v>178</v>
      </c>
      <c r="O137" s="218"/>
      <c r="P137" s="218"/>
      <c r="Q137" s="218"/>
      <c r="R137" s="219"/>
      <c r="S137" s="197" t="s">
        <v>102</v>
      </c>
      <c r="T137" s="220">
        <v>24</v>
      </c>
      <c r="U137" s="223">
        <v>58</v>
      </c>
      <c r="V137" s="288">
        <v>49</v>
      </c>
      <c r="W137" s="288">
        <v>49</v>
      </c>
      <c r="X137" s="288">
        <v>49</v>
      </c>
      <c r="Y137" s="5"/>
      <c r="Z137" s="224">
        <f t="shared" si="7"/>
        <v>0</v>
      </c>
      <c r="AA137" s="265">
        <f t="shared" si="8"/>
        <v>0</v>
      </c>
      <c r="AB137" s="198" t="s">
        <v>862</v>
      </c>
      <c r="AC137" s="199"/>
      <c r="AD137" s="200"/>
      <c r="AE137" s="200" t="s">
        <v>864</v>
      </c>
      <c r="AF137" s="169" t="str">
        <f t="shared" si="9"/>
        <v/>
      </c>
    </row>
    <row r="138" spans="2:32" s="170" customFormat="1">
      <c r="B138" s="248"/>
      <c r="C138" s="196" t="s">
        <v>626</v>
      </c>
      <c r="D138" s="262"/>
      <c r="E138" s="294">
        <v>884</v>
      </c>
      <c r="F138" s="294">
        <v>884</v>
      </c>
      <c r="G138" s="262"/>
      <c r="H138" s="262"/>
      <c r="I138" s="196" t="s">
        <v>10</v>
      </c>
      <c r="J138" s="196" t="s">
        <v>631</v>
      </c>
      <c r="K138" s="196" t="s">
        <v>560</v>
      </c>
      <c r="L138" s="196" t="s">
        <v>561</v>
      </c>
      <c r="M138" s="196" t="s">
        <v>591</v>
      </c>
      <c r="N138" s="293" t="s">
        <v>178</v>
      </c>
      <c r="O138" s="218"/>
      <c r="P138" s="218"/>
      <c r="Q138" s="218"/>
      <c r="R138" s="219"/>
      <c r="S138" s="197" t="s">
        <v>102</v>
      </c>
      <c r="T138" s="220">
        <v>24</v>
      </c>
      <c r="U138" s="223">
        <v>58</v>
      </c>
      <c r="V138" s="288">
        <v>49</v>
      </c>
      <c r="W138" s="288">
        <v>49</v>
      </c>
      <c r="X138" s="288">
        <v>49</v>
      </c>
      <c r="Y138" s="5"/>
      <c r="Z138" s="224">
        <f t="shared" si="7"/>
        <v>0</v>
      </c>
      <c r="AA138" s="265">
        <f t="shared" si="8"/>
        <v>0</v>
      </c>
      <c r="AB138" s="198" t="s">
        <v>862</v>
      </c>
      <c r="AC138" s="199"/>
      <c r="AD138" s="200"/>
      <c r="AE138" s="200" t="s">
        <v>864</v>
      </c>
      <c r="AF138" s="169" t="str">
        <f t="shared" si="9"/>
        <v/>
      </c>
    </row>
    <row r="139" spans="2:32" s="170" customFormat="1">
      <c r="B139" s="248"/>
      <c r="C139" s="196" t="s">
        <v>627</v>
      </c>
      <c r="D139" s="262"/>
      <c r="E139" s="294">
        <v>456</v>
      </c>
      <c r="F139" s="294">
        <v>456</v>
      </c>
      <c r="G139" s="262"/>
      <c r="H139" s="262"/>
      <c r="I139" s="196" t="s">
        <v>10</v>
      </c>
      <c r="J139" s="196" t="s">
        <v>631</v>
      </c>
      <c r="K139" s="196" t="s">
        <v>560</v>
      </c>
      <c r="L139" s="196" t="s">
        <v>561</v>
      </c>
      <c r="M139" s="196" t="s">
        <v>592</v>
      </c>
      <c r="N139" s="293" t="s">
        <v>178</v>
      </c>
      <c r="O139" s="218"/>
      <c r="P139" s="218"/>
      <c r="Q139" s="218"/>
      <c r="R139" s="219"/>
      <c r="S139" s="197" t="s">
        <v>102</v>
      </c>
      <c r="T139" s="220">
        <v>24</v>
      </c>
      <c r="U139" s="223">
        <v>58</v>
      </c>
      <c r="V139" s="288">
        <v>49</v>
      </c>
      <c r="W139" s="288">
        <v>49</v>
      </c>
      <c r="X139" s="288">
        <v>49</v>
      </c>
      <c r="Y139" s="5"/>
      <c r="Z139" s="224">
        <f t="shared" si="7"/>
        <v>0</v>
      </c>
      <c r="AA139" s="265">
        <f t="shared" si="8"/>
        <v>0</v>
      </c>
      <c r="AB139" s="198" t="s">
        <v>862</v>
      </c>
      <c r="AC139" s="199"/>
      <c r="AD139" s="200"/>
      <c r="AE139" s="200" t="s">
        <v>864</v>
      </c>
      <c r="AF139" s="169" t="str">
        <f t="shared" si="9"/>
        <v/>
      </c>
    </row>
    <row r="140" spans="2:32" s="170" customFormat="1">
      <c r="B140" s="248"/>
      <c r="C140" s="196" t="s">
        <v>628</v>
      </c>
      <c r="D140" s="262"/>
      <c r="E140" s="294">
        <v>503</v>
      </c>
      <c r="F140" s="294">
        <v>496</v>
      </c>
      <c r="G140" s="262"/>
      <c r="H140" s="262"/>
      <c r="I140" s="196" t="s">
        <v>10</v>
      </c>
      <c r="J140" s="196" t="s">
        <v>631</v>
      </c>
      <c r="K140" s="196" t="s">
        <v>560</v>
      </c>
      <c r="L140" s="196" t="s">
        <v>561</v>
      </c>
      <c r="M140" s="196" t="s">
        <v>593</v>
      </c>
      <c r="N140" s="293" t="s">
        <v>178</v>
      </c>
      <c r="O140" s="218"/>
      <c r="P140" s="218"/>
      <c r="Q140" s="218"/>
      <c r="R140" s="219"/>
      <c r="S140" s="197" t="s">
        <v>102</v>
      </c>
      <c r="T140" s="220">
        <v>24</v>
      </c>
      <c r="U140" s="223">
        <v>58</v>
      </c>
      <c r="V140" s="288">
        <v>49</v>
      </c>
      <c r="W140" s="288">
        <v>49</v>
      </c>
      <c r="X140" s="288">
        <v>49</v>
      </c>
      <c r="Y140" s="5"/>
      <c r="Z140" s="224">
        <f t="shared" si="7"/>
        <v>0</v>
      </c>
      <c r="AA140" s="265">
        <f t="shared" si="8"/>
        <v>0</v>
      </c>
      <c r="AB140" s="198" t="s">
        <v>862</v>
      </c>
      <c r="AC140" s="199"/>
      <c r="AD140" s="200"/>
      <c r="AE140" s="200" t="s">
        <v>864</v>
      </c>
      <c r="AF140" s="169" t="str">
        <f t="shared" si="9"/>
        <v/>
      </c>
    </row>
    <row r="141" spans="2:32" s="170" customFormat="1">
      <c r="B141" s="248"/>
      <c r="C141" s="196" t="s">
        <v>629</v>
      </c>
      <c r="D141" s="262">
        <v>58</v>
      </c>
      <c r="E141" s="294">
        <v>489</v>
      </c>
      <c r="F141" s="294">
        <v>489</v>
      </c>
      <c r="G141" s="262">
        <v>0</v>
      </c>
      <c r="H141" s="262">
        <v>0</v>
      </c>
      <c r="I141" s="196" t="s">
        <v>10</v>
      </c>
      <c r="J141" s="196" t="s">
        <v>631</v>
      </c>
      <c r="K141" s="196" t="s">
        <v>560</v>
      </c>
      <c r="L141" s="196" t="s">
        <v>561</v>
      </c>
      <c r="M141" s="196" t="s">
        <v>594</v>
      </c>
      <c r="N141" s="293" t="s">
        <v>178</v>
      </c>
      <c r="O141" s="218"/>
      <c r="P141" s="218"/>
      <c r="Q141" s="218"/>
      <c r="R141" s="219"/>
      <c r="S141" s="197" t="s">
        <v>102</v>
      </c>
      <c r="T141" s="220">
        <v>24</v>
      </c>
      <c r="U141" s="223">
        <v>58</v>
      </c>
      <c r="V141" s="288">
        <v>49</v>
      </c>
      <c r="W141" s="288">
        <v>49</v>
      </c>
      <c r="X141" s="288">
        <v>49</v>
      </c>
      <c r="Y141" s="5"/>
      <c r="Z141" s="224">
        <f t="shared" si="7"/>
        <v>0</v>
      </c>
      <c r="AA141" s="265">
        <f t="shared" si="8"/>
        <v>0</v>
      </c>
      <c r="AB141" s="198" t="s">
        <v>862</v>
      </c>
      <c r="AC141" s="199"/>
      <c r="AD141" s="200"/>
      <c r="AE141" s="200" t="s">
        <v>864</v>
      </c>
      <c r="AF141" s="169" t="str">
        <f t="shared" si="9"/>
        <v/>
      </c>
    </row>
    <row r="142" spans="2:32" s="165" customFormat="1" ht="18" customHeight="1">
      <c r="B142" s="247"/>
      <c r="C142" s="166" t="s">
        <v>101</v>
      </c>
      <c r="D142" s="215"/>
      <c r="E142" s="215"/>
      <c r="F142" s="215"/>
      <c r="G142" s="215"/>
      <c r="H142" s="215"/>
      <c r="I142" s="279"/>
      <c r="J142" s="295" t="s">
        <v>630</v>
      </c>
      <c r="K142" s="274"/>
      <c r="L142" s="272"/>
      <c r="M142" s="272"/>
      <c r="N142" s="273"/>
      <c r="O142" s="273"/>
      <c r="P142" s="273"/>
      <c r="Q142" s="272"/>
      <c r="R142" s="272"/>
      <c r="S142" s="191"/>
      <c r="T142" s="192"/>
      <c r="U142" s="193"/>
      <c r="V142" s="193"/>
      <c r="W142" s="193"/>
      <c r="X142" s="193"/>
      <c r="Y142" s="4"/>
      <c r="Z142" s="193"/>
      <c r="AA142" s="193"/>
      <c r="AB142" s="193"/>
      <c r="AC142" s="194"/>
      <c r="AD142" s="194"/>
      <c r="AE142" s="195"/>
      <c r="AF142" s="163"/>
    </row>
    <row r="143" spans="2:32" s="170" customFormat="1">
      <c r="B143" s="248"/>
      <c r="C143" s="196" t="s">
        <v>677</v>
      </c>
      <c r="D143" s="262">
        <v>132</v>
      </c>
      <c r="E143" s="294">
        <v>65</v>
      </c>
      <c r="F143" s="294">
        <v>0</v>
      </c>
      <c r="G143" s="262">
        <v>0</v>
      </c>
      <c r="H143" s="262">
        <v>0</v>
      </c>
      <c r="I143" s="196" t="s">
        <v>10</v>
      </c>
      <c r="J143" s="196" t="s">
        <v>630</v>
      </c>
      <c r="K143" s="196" t="s">
        <v>41</v>
      </c>
      <c r="L143" s="196" t="s">
        <v>40</v>
      </c>
      <c r="M143" s="196" t="s">
        <v>42</v>
      </c>
      <c r="N143" s="293" t="s">
        <v>178</v>
      </c>
      <c r="O143" s="218"/>
      <c r="P143" s="218"/>
      <c r="Q143" s="218"/>
      <c r="R143" s="219"/>
      <c r="S143" s="197" t="s">
        <v>102</v>
      </c>
      <c r="T143" s="220">
        <v>24</v>
      </c>
      <c r="U143" s="223">
        <v>165</v>
      </c>
      <c r="V143" s="288">
        <v>141</v>
      </c>
      <c r="W143" s="288">
        <v>141</v>
      </c>
      <c r="X143" s="288">
        <v>141</v>
      </c>
      <c r="Y143" s="5"/>
      <c r="Z143" s="224">
        <f t="shared" ref="Z143:Z206" si="10">U143*Y143</f>
        <v>0</v>
      </c>
      <c r="AA143" s="265">
        <f t="shared" ref="AA143:AA206" si="11">IF(V143&lt;&gt;"",IF(AND($Z$22&gt;=200000,Y143&gt;=20),Y143*X143,IF(AND($Z$22&gt;=200000,Y143&lt;20),Y143*W143,IF(AND($Z$22&lt;200000,Y143&gt;=20),Y143*V143,Y143*U143))),IF($Z$22&gt;=200000,Y143*W143,Y143*U143))</f>
        <v>0</v>
      </c>
      <c r="AB143" s="198" t="s">
        <v>862</v>
      </c>
      <c r="AC143" s="199"/>
      <c r="AD143" s="200"/>
      <c r="AE143" s="200"/>
      <c r="AF143" s="169" t="str">
        <f t="shared" ref="AF143:AF174" si="12">IF(Y143/T143=0,"",IF(MOD(Y143,T143)&gt;0,"ОШИБКА!!! неверная кратность на сорт",""))</f>
        <v/>
      </c>
    </row>
    <row r="144" spans="2:32" s="170" customFormat="1">
      <c r="B144" s="248"/>
      <c r="C144" s="196" t="s">
        <v>678</v>
      </c>
      <c r="D144" s="262">
        <v>96</v>
      </c>
      <c r="E144" s="294">
        <v>573</v>
      </c>
      <c r="F144" s="294">
        <v>573</v>
      </c>
      <c r="G144" s="262">
        <v>0</v>
      </c>
      <c r="H144" s="262">
        <v>0</v>
      </c>
      <c r="I144" s="196" t="s">
        <v>10</v>
      </c>
      <c r="J144" s="196" t="s">
        <v>630</v>
      </c>
      <c r="K144" s="196" t="s">
        <v>41</v>
      </c>
      <c r="L144" s="196" t="s">
        <v>40</v>
      </c>
      <c r="M144" s="196" t="s">
        <v>633</v>
      </c>
      <c r="N144" s="293" t="s">
        <v>178</v>
      </c>
      <c r="O144" s="218"/>
      <c r="P144" s="218"/>
      <c r="Q144" s="218"/>
      <c r="R144" s="219"/>
      <c r="S144" s="197" t="s">
        <v>102</v>
      </c>
      <c r="T144" s="220">
        <v>24</v>
      </c>
      <c r="U144" s="223">
        <v>165</v>
      </c>
      <c r="V144" s="288">
        <v>141</v>
      </c>
      <c r="W144" s="288">
        <v>141</v>
      </c>
      <c r="X144" s="288">
        <v>141</v>
      </c>
      <c r="Y144" s="5"/>
      <c r="Z144" s="224">
        <f t="shared" si="10"/>
        <v>0</v>
      </c>
      <c r="AA144" s="265">
        <f t="shared" si="11"/>
        <v>0</v>
      </c>
      <c r="AB144" s="198" t="s">
        <v>862</v>
      </c>
      <c r="AC144" s="199"/>
      <c r="AD144" s="200"/>
      <c r="AE144" s="200"/>
      <c r="AF144" s="169" t="str">
        <f t="shared" si="12"/>
        <v/>
      </c>
    </row>
    <row r="145" spans="2:32" s="170" customFormat="1">
      <c r="B145" s="248"/>
      <c r="C145" s="196" t="s">
        <v>679</v>
      </c>
      <c r="D145" s="262">
        <v>48</v>
      </c>
      <c r="E145" s="294">
        <v>454</v>
      </c>
      <c r="F145" s="294">
        <v>454</v>
      </c>
      <c r="G145" s="262">
        <v>0</v>
      </c>
      <c r="H145" s="262">
        <v>0</v>
      </c>
      <c r="I145" s="196" t="s">
        <v>10</v>
      </c>
      <c r="J145" s="196" t="s">
        <v>630</v>
      </c>
      <c r="K145" s="196" t="s">
        <v>41</v>
      </c>
      <c r="L145" s="196" t="s">
        <v>40</v>
      </c>
      <c r="M145" s="196" t="s">
        <v>634</v>
      </c>
      <c r="N145" s="293" t="s">
        <v>178</v>
      </c>
      <c r="O145" s="218"/>
      <c r="P145" s="218"/>
      <c r="Q145" s="218"/>
      <c r="R145" s="219"/>
      <c r="S145" s="197" t="s">
        <v>102</v>
      </c>
      <c r="T145" s="220">
        <v>24</v>
      </c>
      <c r="U145" s="223">
        <v>165</v>
      </c>
      <c r="V145" s="288">
        <v>141</v>
      </c>
      <c r="W145" s="288">
        <v>141</v>
      </c>
      <c r="X145" s="288">
        <v>141</v>
      </c>
      <c r="Y145" s="5"/>
      <c r="Z145" s="224">
        <f t="shared" si="10"/>
        <v>0</v>
      </c>
      <c r="AA145" s="265">
        <f t="shared" si="11"/>
        <v>0</v>
      </c>
      <c r="AB145" s="198" t="s">
        <v>862</v>
      </c>
      <c r="AC145" s="199"/>
      <c r="AD145" s="200"/>
      <c r="AE145" s="200"/>
      <c r="AF145" s="169" t="str">
        <f t="shared" si="12"/>
        <v/>
      </c>
    </row>
    <row r="146" spans="2:32" s="170" customFormat="1">
      <c r="B146" s="248"/>
      <c r="C146" s="196" t="s">
        <v>680</v>
      </c>
      <c r="D146" s="262">
        <v>25</v>
      </c>
      <c r="E146" s="294">
        <v>159</v>
      </c>
      <c r="F146" s="294">
        <v>159</v>
      </c>
      <c r="G146" s="262">
        <v>0</v>
      </c>
      <c r="H146" s="262">
        <v>0</v>
      </c>
      <c r="I146" s="196" t="s">
        <v>10</v>
      </c>
      <c r="J146" s="196" t="s">
        <v>630</v>
      </c>
      <c r="K146" s="196" t="s">
        <v>41</v>
      </c>
      <c r="L146" s="196" t="s">
        <v>40</v>
      </c>
      <c r="M146" s="196" t="s">
        <v>635</v>
      </c>
      <c r="N146" s="293" t="s">
        <v>178</v>
      </c>
      <c r="O146" s="218"/>
      <c r="P146" s="218"/>
      <c r="Q146" s="218"/>
      <c r="R146" s="219"/>
      <c r="S146" s="197" t="s">
        <v>102</v>
      </c>
      <c r="T146" s="220">
        <v>24</v>
      </c>
      <c r="U146" s="223">
        <v>165</v>
      </c>
      <c r="V146" s="288">
        <v>141</v>
      </c>
      <c r="W146" s="288">
        <v>141</v>
      </c>
      <c r="X146" s="288">
        <v>141</v>
      </c>
      <c r="Y146" s="5"/>
      <c r="Z146" s="224">
        <f t="shared" si="10"/>
        <v>0</v>
      </c>
      <c r="AA146" s="265">
        <f t="shared" si="11"/>
        <v>0</v>
      </c>
      <c r="AB146" s="198" t="s">
        <v>862</v>
      </c>
      <c r="AC146" s="199"/>
      <c r="AD146" s="200"/>
      <c r="AE146" s="200"/>
      <c r="AF146" s="169" t="str">
        <f t="shared" si="12"/>
        <v/>
      </c>
    </row>
    <row r="147" spans="2:32" s="170" customFormat="1">
      <c r="B147" s="248"/>
      <c r="C147" s="196" t="s">
        <v>681</v>
      </c>
      <c r="D147" s="262"/>
      <c r="E147" s="294"/>
      <c r="F147" s="294"/>
      <c r="G147" s="262"/>
      <c r="H147" s="262"/>
      <c r="I147" s="196" t="s">
        <v>10</v>
      </c>
      <c r="J147" s="297" t="s">
        <v>630</v>
      </c>
      <c r="K147" s="297" t="s">
        <v>41</v>
      </c>
      <c r="L147" s="297" t="s">
        <v>40</v>
      </c>
      <c r="M147" s="297"/>
      <c r="N147" s="298" t="s">
        <v>178</v>
      </c>
      <c r="O147" s="299"/>
      <c r="P147" s="299"/>
      <c r="Q147" s="299"/>
      <c r="R147" s="301"/>
      <c r="S147" s="197" t="s">
        <v>102</v>
      </c>
      <c r="T147" s="220">
        <v>24</v>
      </c>
      <c r="U147" s="223">
        <v>165</v>
      </c>
      <c r="V147" s="288">
        <v>141</v>
      </c>
      <c r="W147" s="288">
        <v>141</v>
      </c>
      <c r="X147" s="288">
        <v>141</v>
      </c>
      <c r="Y147" s="5"/>
      <c r="Z147" s="224">
        <f t="shared" si="10"/>
        <v>0</v>
      </c>
      <c r="AA147" s="265">
        <f t="shared" si="11"/>
        <v>0</v>
      </c>
      <c r="AB147" s="198" t="s">
        <v>862</v>
      </c>
      <c r="AC147" s="199"/>
      <c r="AD147" s="200"/>
      <c r="AE147" s="200"/>
      <c r="AF147" s="169" t="str">
        <f t="shared" si="12"/>
        <v/>
      </c>
    </row>
    <row r="148" spans="2:32" s="170" customFormat="1">
      <c r="B148" s="248"/>
      <c r="C148" s="196" t="s">
        <v>682</v>
      </c>
      <c r="D148" s="262">
        <v>96</v>
      </c>
      <c r="E148" s="294">
        <v>511</v>
      </c>
      <c r="F148" s="294">
        <v>511</v>
      </c>
      <c r="G148" s="262">
        <v>0</v>
      </c>
      <c r="H148" s="262">
        <v>0</v>
      </c>
      <c r="I148" s="196" t="s">
        <v>10</v>
      </c>
      <c r="J148" s="196" t="s">
        <v>630</v>
      </c>
      <c r="K148" s="196" t="s">
        <v>41</v>
      </c>
      <c r="L148" s="196" t="s">
        <v>40</v>
      </c>
      <c r="M148" s="196" t="s">
        <v>636</v>
      </c>
      <c r="N148" s="293" t="s">
        <v>178</v>
      </c>
      <c r="O148" s="218"/>
      <c r="P148" s="218"/>
      <c r="Q148" s="218"/>
      <c r="R148" s="219"/>
      <c r="S148" s="197" t="s">
        <v>102</v>
      </c>
      <c r="T148" s="220">
        <v>24</v>
      </c>
      <c r="U148" s="223">
        <v>165</v>
      </c>
      <c r="V148" s="288">
        <v>141</v>
      </c>
      <c r="W148" s="288">
        <v>141</v>
      </c>
      <c r="X148" s="288">
        <v>141</v>
      </c>
      <c r="Y148" s="5"/>
      <c r="Z148" s="224">
        <f t="shared" si="10"/>
        <v>0</v>
      </c>
      <c r="AA148" s="265">
        <f t="shared" si="11"/>
        <v>0</v>
      </c>
      <c r="AB148" s="198" t="s">
        <v>862</v>
      </c>
      <c r="AC148" s="199"/>
      <c r="AD148" s="200"/>
      <c r="AE148" s="200"/>
      <c r="AF148" s="169" t="str">
        <f t="shared" si="12"/>
        <v/>
      </c>
    </row>
    <row r="149" spans="2:32" s="170" customFormat="1">
      <c r="B149" s="248"/>
      <c r="C149" s="196" t="s">
        <v>683</v>
      </c>
      <c r="D149" s="262"/>
      <c r="E149" s="294"/>
      <c r="F149" s="294"/>
      <c r="G149" s="262"/>
      <c r="H149" s="262"/>
      <c r="I149" s="196" t="s">
        <v>10</v>
      </c>
      <c r="J149" s="297" t="s">
        <v>630</v>
      </c>
      <c r="K149" s="297" t="s">
        <v>45</v>
      </c>
      <c r="L149" s="297" t="s">
        <v>44</v>
      </c>
      <c r="M149" s="297" t="s">
        <v>637</v>
      </c>
      <c r="N149" s="298" t="s">
        <v>178</v>
      </c>
      <c r="O149" s="299"/>
      <c r="P149" s="299"/>
      <c r="Q149" s="299"/>
      <c r="R149" s="301"/>
      <c r="S149" s="197" t="s">
        <v>102</v>
      </c>
      <c r="T149" s="220">
        <v>24</v>
      </c>
      <c r="U149" s="223">
        <v>104</v>
      </c>
      <c r="V149" s="288">
        <v>89</v>
      </c>
      <c r="W149" s="288">
        <v>89</v>
      </c>
      <c r="X149" s="288">
        <v>89</v>
      </c>
      <c r="Y149" s="5"/>
      <c r="Z149" s="224">
        <f t="shared" si="10"/>
        <v>0</v>
      </c>
      <c r="AA149" s="265">
        <f t="shared" si="11"/>
        <v>0</v>
      </c>
      <c r="AB149" s="198" t="s">
        <v>862</v>
      </c>
      <c r="AC149" s="199"/>
      <c r="AD149" s="200"/>
      <c r="AE149" s="200"/>
      <c r="AF149" s="169" t="str">
        <f t="shared" si="12"/>
        <v/>
      </c>
    </row>
    <row r="150" spans="2:32" s="170" customFormat="1">
      <c r="B150" s="248"/>
      <c r="C150" s="196" t="s">
        <v>684</v>
      </c>
      <c r="D150" s="262"/>
      <c r="E150" s="294">
        <v>774</v>
      </c>
      <c r="F150" s="294">
        <v>732</v>
      </c>
      <c r="G150" s="262"/>
      <c r="H150" s="262"/>
      <c r="I150" s="196" t="s">
        <v>10</v>
      </c>
      <c r="J150" s="196" t="s">
        <v>630</v>
      </c>
      <c r="K150" s="196" t="s">
        <v>45</v>
      </c>
      <c r="L150" s="196" t="s">
        <v>44</v>
      </c>
      <c r="M150" s="196" t="s">
        <v>190</v>
      </c>
      <c r="N150" s="293" t="s">
        <v>178</v>
      </c>
      <c r="O150" s="218"/>
      <c r="P150" s="218"/>
      <c r="Q150" s="218"/>
      <c r="R150" s="219"/>
      <c r="S150" s="197" t="s">
        <v>102</v>
      </c>
      <c r="T150" s="220">
        <v>24</v>
      </c>
      <c r="U150" s="223">
        <v>104</v>
      </c>
      <c r="V150" s="288">
        <v>89</v>
      </c>
      <c r="W150" s="288">
        <v>89</v>
      </c>
      <c r="X150" s="288">
        <v>89</v>
      </c>
      <c r="Y150" s="5"/>
      <c r="Z150" s="224">
        <f t="shared" si="10"/>
        <v>0</v>
      </c>
      <c r="AA150" s="265">
        <f t="shared" si="11"/>
        <v>0</v>
      </c>
      <c r="AB150" s="198" t="s">
        <v>862</v>
      </c>
      <c r="AC150" s="199"/>
      <c r="AD150" s="200"/>
      <c r="AE150" s="200"/>
      <c r="AF150" s="169" t="str">
        <f t="shared" si="12"/>
        <v/>
      </c>
    </row>
    <row r="151" spans="2:32" s="170" customFormat="1">
      <c r="B151" s="248"/>
      <c r="C151" s="196" t="s">
        <v>685</v>
      </c>
      <c r="D151" s="262"/>
      <c r="E151" s="294"/>
      <c r="F151" s="294"/>
      <c r="G151" s="262"/>
      <c r="H151" s="262"/>
      <c r="I151" s="196" t="s">
        <v>10</v>
      </c>
      <c r="J151" s="297" t="s">
        <v>630</v>
      </c>
      <c r="K151" s="297" t="s">
        <v>45</v>
      </c>
      <c r="L151" s="297" t="s">
        <v>44</v>
      </c>
      <c r="M151" s="297" t="s">
        <v>187</v>
      </c>
      <c r="N151" s="298" t="s">
        <v>178</v>
      </c>
      <c r="O151" s="299"/>
      <c r="P151" s="299"/>
      <c r="Q151" s="299"/>
      <c r="R151" s="301"/>
      <c r="S151" s="197" t="s">
        <v>102</v>
      </c>
      <c r="T151" s="220">
        <v>24</v>
      </c>
      <c r="U151" s="223">
        <v>104</v>
      </c>
      <c r="V151" s="288">
        <v>89</v>
      </c>
      <c r="W151" s="288">
        <v>89</v>
      </c>
      <c r="X151" s="288">
        <v>89</v>
      </c>
      <c r="Y151" s="5"/>
      <c r="Z151" s="224">
        <f t="shared" si="10"/>
        <v>0</v>
      </c>
      <c r="AA151" s="265">
        <f t="shared" si="11"/>
        <v>0</v>
      </c>
      <c r="AB151" s="198" t="s">
        <v>862</v>
      </c>
      <c r="AC151" s="199"/>
      <c r="AD151" s="200"/>
      <c r="AE151" s="200"/>
      <c r="AF151" s="169" t="str">
        <f t="shared" si="12"/>
        <v/>
      </c>
    </row>
    <row r="152" spans="2:32" s="170" customFormat="1">
      <c r="B152" s="248"/>
      <c r="C152" s="196" t="s">
        <v>686</v>
      </c>
      <c r="D152" s="262"/>
      <c r="E152" s="294"/>
      <c r="F152" s="294"/>
      <c r="G152" s="262"/>
      <c r="H152" s="262"/>
      <c r="I152" s="196" t="s">
        <v>10</v>
      </c>
      <c r="J152" s="297" t="s">
        <v>630</v>
      </c>
      <c r="K152" s="297" t="s">
        <v>45</v>
      </c>
      <c r="L152" s="297" t="s">
        <v>44</v>
      </c>
      <c r="M152" s="297" t="s">
        <v>638</v>
      </c>
      <c r="N152" s="298" t="s">
        <v>178</v>
      </c>
      <c r="O152" s="299"/>
      <c r="P152" s="299"/>
      <c r="Q152" s="299"/>
      <c r="R152" s="301"/>
      <c r="S152" s="197" t="s">
        <v>102</v>
      </c>
      <c r="T152" s="220">
        <v>24</v>
      </c>
      <c r="U152" s="223">
        <v>104</v>
      </c>
      <c r="V152" s="288">
        <v>89</v>
      </c>
      <c r="W152" s="288">
        <v>89</v>
      </c>
      <c r="X152" s="288">
        <v>89</v>
      </c>
      <c r="Y152" s="5"/>
      <c r="Z152" s="224">
        <f t="shared" si="10"/>
        <v>0</v>
      </c>
      <c r="AA152" s="265">
        <f t="shared" si="11"/>
        <v>0</v>
      </c>
      <c r="AB152" s="198" t="s">
        <v>862</v>
      </c>
      <c r="AC152" s="199"/>
      <c r="AD152" s="200"/>
      <c r="AE152" s="200"/>
      <c r="AF152" s="169" t="str">
        <f t="shared" si="12"/>
        <v/>
      </c>
    </row>
    <row r="153" spans="2:32" s="170" customFormat="1">
      <c r="B153" s="248"/>
      <c r="C153" s="196" t="s">
        <v>687</v>
      </c>
      <c r="D153" s="262">
        <v>132</v>
      </c>
      <c r="E153" s="294">
        <v>11311</v>
      </c>
      <c r="F153" s="294">
        <v>11180</v>
      </c>
      <c r="G153" s="262">
        <v>29</v>
      </c>
      <c r="H153" s="262">
        <v>0</v>
      </c>
      <c r="I153" s="196" t="s">
        <v>10</v>
      </c>
      <c r="J153" s="196" t="s">
        <v>630</v>
      </c>
      <c r="K153" s="196" t="s">
        <v>47</v>
      </c>
      <c r="L153" s="196" t="s">
        <v>46</v>
      </c>
      <c r="M153" s="196" t="s">
        <v>223</v>
      </c>
      <c r="N153" s="293" t="s">
        <v>178</v>
      </c>
      <c r="O153" s="218"/>
      <c r="P153" s="218"/>
      <c r="Q153" s="218"/>
      <c r="R153" s="250"/>
      <c r="S153" s="197" t="s">
        <v>102</v>
      </c>
      <c r="T153" s="220">
        <v>24</v>
      </c>
      <c r="U153" s="223">
        <v>104</v>
      </c>
      <c r="V153" s="288">
        <v>89</v>
      </c>
      <c r="W153" s="288">
        <v>89</v>
      </c>
      <c r="X153" s="288">
        <v>89</v>
      </c>
      <c r="Y153" s="5"/>
      <c r="Z153" s="224">
        <f t="shared" si="10"/>
        <v>0</v>
      </c>
      <c r="AA153" s="265">
        <f t="shared" si="11"/>
        <v>0</v>
      </c>
      <c r="AB153" s="198" t="s">
        <v>862</v>
      </c>
      <c r="AC153" s="199"/>
      <c r="AD153" s="200"/>
      <c r="AE153" s="200"/>
      <c r="AF153" s="169" t="str">
        <f t="shared" si="12"/>
        <v/>
      </c>
    </row>
    <row r="154" spans="2:32" s="170" customFormat="1">
      <c r="B154" s="248"/>
      <c r="C154" s="196" t="s">
        <v>688</v>
      </c>
      <c r="D154" s="262">
        <v>132</v>
      </c>
      <c r="E154" s="294">
        <v>7012</v>
      </c>
      <c r="F154" s="294">
        <v>4356</v>
      </c>
      <c r="G154" s="262">
        <v>6</v>
      </c>
      <c r="H154" s="262">
        <v>0</v>
      </c>
      <c r="I154" s="196" t="s">
        <v>10</v>
      </c>
      <c r="J154" s="196" t="s">
        <v>630</v>
      </c>
      <c r="K154" s="196" t="s">
        <v>47</v>
      </c>
      <c r="L154" s="196" t="s">
        <v>46</v>
      </c>
      <c r="M154" s="196" t="s">
        <v>48</v>
      </c>
      <c r="N154" s="293" t="s">
        <v>178</v>
      </c>
      <c r="O154" s="218"/>
      <c r="P154" s="218"/>
      <c r="Q154" s="218"/>
      <c r="R154" s="250"/>
      <c r="S154" s="197" t="s">
        <v>102</v>
      </c>
      <c r="T154" s="220">
        <v>24</v>
      </c>
      <c r="U154" s="223">
        <v>104</v>
      </c>
      <c r="V154" s="288">
        <v>89</v>
      </c>
      <c r="W154" s="288">
        <v>89</v>
      </c>
      <c r="X154" s="288">
        <v>89</v>
      </c>
      <c r="Y154" s="5"/>
      <c r="Z154" s="224">
        <f t="shared" si="10"/>
        <v>0</v>
      </c>
      <c r="AA154" s="265">
        <f t="shared" si="11"/>
        <v>0</v>
      </c>
      <c r="AB154" s="198" t="s">
        <v>862</v>
      </c>
      <c r="AC154" s="199"/>
      <c r="AD154" s="200"/>
      <c r="AE154" s="200"/>
      <c r="AF154" s="169" t="str">
        <f t="shared" si="12"/>
        <v/>
      </c>
    </row>
    <row r="155" spans="2:32" s="170" customFormat="1">
      <c r="B155" s="248"/>
      <c r="C155" s="196" t="s">
        <v>689</v>
      </c>
      <c r="D155" s="262">
        <v>100</v>
      </c>
      <c r="E155" s="294">
        <v>158</v>
      </c>
      <c r="F155" s="294">
        <v>158</v>
      </c>
      <c r="G155" s="262">
        <v>0</v>
      </c>
      <c r="H155" s="262">
        <v>0</v>
      </c>
      <c r="I155" s="196" t="s">
        <v>10</v>
      </c>
      <c r="J155" s="196" t="s">
        <v>630</v>
      </c>
      <c r="K155" s="196" t="s">
        <v>47</v>
      </c>
      <c r="L155" s="196" t="s">
        <v>46</v>
      </c>
      <c r="M155" s="196" t="s">
        <v>224</v>
      </c>
      <c r="N155" s="293" t="s">
        <v>178</v>
      </c>
      <c r="O155" s="218"/>
      <c r="P155" s="218"/>
      <c r="Q155" s="218"/>
      <c r="R155" s="219"/>
      <c r="S155" s="197" t="s">
        <v>102</v>
      </c>
      <c r="T155" s="220">
        <v>24</v>
      </c>
      <c r="U155" s="223">
        <v>104</v>
      </c>
      <c r="V155" s="288">
        <v>89</v>
      </c>
      <c r="W155" s="288">
        <v>89</v>
      </c>
      <c r="X155" s="288">
        <v>89</v>
      </c>
      <c r="Y155" s="5"/>
      <c r="Z155" s="224">
        <f t="shared" si="10"/>
        <v>0</v>
      </c>
      <c r="AA155" s="265">
        <f t="shared" si="11"/>
        <v>0</v>
      </c>
      <c r="AB155" s="198" t="s">
        <v>862</v>
      </c>
      <c r="AC155" s="199"/>
      <c r="AD155" s="200"/>
      <c r="AE155" s="200"/>
      <c r="AF155" s="169" t="str">
        <f t="shared" si="12"/>
        <v/>
      </c>
    </row>
    <row r="156" spans="2:32" s="170" customFormat="1">
      <c r="B156" s="248"/>
      <c r="C156" s="196" t="s">
        <v>690</v>
      </c>
      <c r="D156" s="262"/>
      <c r="E156" s="294">
        <v>622</v>
      </c>
      <c r="F156" s="294">
        <v>600</v>
      </c>
      <c r="G156" s="262"/>
      <c r="H156" s="262"/>
      <c r="I156" s="196" t="s">
        <v>10</v>
      </c>
      <c r="J156" s="196" t="s">
        <v>630</v>
      </c>
      <c r="K156" s="196" t="s">
        <v>47</v>
      </c>
      <c r="L156" s="196" t="s">
        <v>46</v>
      </c>
      <c r="M156" s="196"/>
      <c r="N156" s="293" t="s">
        <v>178</v>
      </c>
      <c r="O156" s="218"/>
      <c r="P156" s="218"/>
      <c r="Q156" s="218"/>
      <c r="R156" s="219"/>
      <c r="S156" s="197" t="s">
        <v>102</v>
      </c>
      <c r="T156" s="220">
        <v>24</v>
      </c>
      <c r="U156" s="223">
        <v>104</v>
      </c>
      <c r="V156" s="288">
        <v>89</v>
      </c>
      <c r="W156" s="288">
        <v>89</v>
      </c>
      <c r="X156" s="288">
        <v>89</v>
      </c>
      <c r="Y156" s="5"/>
      <c r="Z156" s="224">
        <f t="shared" si="10"/>
        <v>0</v>
      </c>
      <c r="AA156" s="265">
        <f t="shared" si="11"/>
        <v>0</v>
      </c>
      <c r="AB156" s="198" t="s">
        <v>862</v>
      </c>
      <c r="AC156" s="199"/>
      <c r="AD156" s="200"/>
      <c r="AE156" s="200"/>
      <c r="AF156" s="169" t="str">
        <f t="shared" si="12"/>
        <v/>
      </c>
    </row>
    <row r="157" spans="2:32" s="170" customFormat="1">
      <c r="B157" s="248"/>
      <c r="C157" s="196" t="s">
        <v>691</v>
      </c>
      <c r="D157" s="262">
        <v>132</v>
      </c>
      <c r="E157" s="294">
        <v>464</v>
      </c>
      <c r="F157" s="294">
        <v>300</v>
      </c>
      <c r="G157" s="262">
        <v>0</v>
      </c>
      <c r="H157" s="262">
        <v>0</v>
      </c>
      <c r="I157" s="196" t="s">
        <v>10</v>
      </c>
      <c r="J157" s="196" t="s">
        <v>630</v>
      </c>
      <c r="K157" s="196" t="s">
        <v>47</v>
      </c>
      <c r="L157" s="196" t="s">
        <v>46</v>
      </c>
      <c r="M157" s="196" t="s">
        <v>225</v>
      </c>
      <c r="N157" s="293" t="s">
        <v>178</v>
      </c>
      <c r="O157" s="218"/>
      <c r="P157" s="218"/>
      <c r="Q157" s="218"/>
      <c r="R157" s="250"/>
      <c r="S157" s="197" t="s">
        <v>102</v>
      </c>
      <c r="T157" s="220">
        <v>24</v>
      </c>
      <c r="U157" s="223">
        <v>104</v>
      </c>
      <c r="V157" s="288">
        <v>89</v>
      </c>
      <c r="W157" s="288">
        <v>89</v>
      </c>
      <c r="X157" s="288">
        <v>89</v>
      </c>
      <c r="Y157" s="5"/>
      <c r="Z157" s="224">
        <f t="shared" si="10"/>
        <v>0</v>
      </c>
      <c r="AA157" s="265">
        <f t="shared" si="11"/>
        <v>0</v>
      </c>
      <c r="AB157" s="198" t="s">
        <v>862</v>
      </c>
      <c r="AC157" s="199"/>
      <c r="AD157" s="200"/>
      <c r="AE157" s="200"/>
      <c r="AF157" s="169" t="str">
        <f t="shared" si="12"/>
        <v/>
      </c>
    </row>
    <row r="158" spans="2:32" s="170" customFormat="1">
      <c r="B158" s="248"/>
      <c r="C158" s="196" t="s">
        <v>692</v>
      </c>
      <c r="D158" s="262"/>
      <c r="E158" s="294">
        <v>135</v>
      </c>
      <c r="F158" s="294">
        <v>15</v>
      </c>
      <c r="G158" s="262"/>
      <c r="H158" s="262"/>
      <c r="I158" s="196" t="s">
        <v>10</v>
      </c>
      <c r="J158" s="196" t="s">
        <v>630</v>
      </c>
      <c r="K158" s="196" t="s">
        <v>227</v>
      </c>
      <c r="L158" s="196" t="s">
        <v>226</v>
      </c>
      <c r="M158" s="196" t="s">
        <v>639</v>
      </c>
      <c r="N158" s="293" t="s">
        <v>178</v>
      </c>
      <c r="O158" s="218"/>
      <c r="P158" s="218"/>
      <c r="Q158" s="218"/>
      <c r="R158" s="219"/>
      <c r="S158" s="197" t="s">
        <v>102</v>
      </c>
      <c r="T158" s="220">
        <v>24</v>
      </c>
      <c r="U158" s="223">
        <v>104</v>
      </c>
      <c r="V158" s="288">
        <v>89</v>
      </c>
      <c r="W158" s="288">
        <v>89</v>
      </c>
      <c r="X158" s="288">
        <v>89</v>
      </c>
      <c r="Y158" s="5"/>
      <c r="Z158" s="224">
        <f t="shared" si="10"/>
        <v>0</v>
      </c>
      <c r="AA158" s="265">
        <f t="shared" si="11"/>
        <v>0</v>
      </c>
      <c r="AB158" s="198" t="s">
        <v>862</v>
      </c>
      <c r="AC158" s="199"/>
      <c r="AD158" s="200"/>
      <c r="AE158" s="200"/>
      <c r="AF158" s="169" t="str">
        <f t="shared" si="12"/>
        <v/>
      </c>
    </row>
    <row r="159" spans="2:32" s="170" customFormat="1">
      <c r="B159" s="248"/>
      <c r="C159" s="196" t="s">
        <v>693</v>
      </c>
      <c r="D159" s="262"/>
      <c r="E159" s="294">
        <v>318</v>
      </c>
      <c r="F159" s="294">
        <v>318</v>
      </c>
      <c r="G159" s="262"/>
      <c r="H159" s="262"/>
      <c r="I159" s="196" t="s">
        <v>10</v>
      </c>
      <c r="J159" s="196" t="s">
        <v>630</v>
      </c>
      <c r="K159" s="196" t="s">
        <v>227</v>
      </c>
      <c r="L159" s="196" t="s">
        <v>226</v>
      </c>
      <c r="M159" s="196"/>
      <c r="N159" s="293" t="s">
        <v>178</v>
      </c>
      <c r="O159" s="218"/>
      <c r="P159" s="218"/>
      <c r="Q159" s="218"/>
      <c r="R159" s="219"/>
      <c r="S159" s="197" t="s">
        <v>102</v>
      </c>
      <c r="T159" s="220">
        <v>24</v>
      </c>
      <c r="U159" s="223">
        <v>104</v>
      </c>
      <c r="V159" s="288">
        <v>89</v>
      </c>
      <c r="W159" s="288">
        <v>89</v>
      </c>
      <c r="X159" s="288">
        <v>89</v>
      </c>
      <c r="Y159" s="5"/>
      <c r="Z159" s="224">
        <f t="shared" si="10"/>
        <v>0</v>
      </c>
      <c r="AA159" s="265">
        <f t="shared" si="11"/>
        <v>0</v>
      </c>
      <c r="AB159" s="198" t="s">
        <v>862</v>
      </c>
      <c r="AC159" s="199"/>
      <c r="AD159" s="200"/>
      <c r="AE159" s="200"/>
      <c r="AF159" s="169" t="str">
        <f t="shared" si="12"/>
        <v/>
      </c>
    </row>
    <row r="160" spans="2:32" s="170" customFormat="1">
      <c r="B160" s="248"/>
      <c r="C160" s="196" t="s">
        <v>694</v>
      </c>
      <c r="D160" s="262">
        <v>96</v>
      </c>
      <c r="E160" s="294">
        <v>504</v>
      </c>
      <c r="F160" s="294">
        <v>504</v>
      </c>
      <c r="G160" s="262">
        <v>0</v>
      </c>
      <c r="H160" s="262">
        <v>0</v>
      </c>
      <c r="I160" s="196" t="s">
        <v>10</v>
      </c>
      <c r="J160" s="196" t="s">
        <v>630</v>
      </c>
      <c r="K160" s="196" t="s">
        <v>229</v>
      </c>
      <c r="L160" s="196" t="s">
        <v>228</v>
      </c>
      <c r="M160" s="196" t="s">
        <v>230</v>
      </c>
      <c r="N160" s="293" t="s">
        <v>178</v>
      </c>
      <c r="O160" s="218"/>
      <c r="P160" s="218"/>
      <c r="Q160" s="218"/>
      <c r="R160" s="219"/>
      <c r="S160" s="197" t="s">
        <v>102</v>
      </c>
      <c r="T160" s="220">
        <v>24</v>
      </c>
      <c r="U160" s="223">
        <v>104</v>
      </c>
      <c r="V160" s="288">
        <v>89</v>
      </c>
      <c r="W160" s="288">
        <v>89</v>
      </c>
      <c r="X160" s="288">
        <v>89</v>
      </c>
      <c r="Y160" s="5"/>
      <c r="Z160" s="224">
        <f t="shared" si="10"/>
        <v>0</v>
      </c>
      <c r="AA160" s="265">
        <f t="shared" si="11"/>
        <v>0</v>
      </c>
      <c r="AB160" s="198" t="s">
        <v>862</v>
      </c>
      <c r="AC160" s="199"/>
      <c r="AD160" s="200"/>
      <c r="AE160" s="200"/>
      <c r="AF160" s="169" t="str">
        <f t="shared" si="12"/>
        <v/>
      </c>
    </row>
    <row r="161" spans="2:32" s="170" customFormat="1">
      <c r="B161" s="248"/>
      <c r="C161" s="196" t="s">
        <v>695</v>
      </c>
      <c r="D161" s="262">
        <v>132</v>
      </c>
      <c r="E161" s="294">
        <v>888</v>
      </c>
      <c r="F161" s="294">
        <v>868</v>
      </c>
      <c r="G161" s="262">
        <v>0</v>
      </c>
      <c r="H161" s="262">
        <v>0</v>
      </c>
      <c r="I161" s="196" t="s">
        <v>10</v>
      </c>
      <c r="J161" s="196" t="s">
        <v>630</v>
      </c>
      <c r="K161" s="196" t="s">
        <v>232</v>
      </c>
      <c r="L161" s="196" t="s">
        <v>231</v>
      </c>
      <c r="M161" s="196"/>
      <c r="N161" s="293" t="s">
        <v>178</v>
      </c>
      <c r="O161" s="218"/>
      <c r="P161" s="218"/>
      <c r="Q161" s="218"/>
      <c r="R161" s="219"/>
      <c r="S161" s="197" t="s">
        <v>102</v>
      </c>
      <c r="T161" s="220">
        <v>24</v>
      </c>
      <c r="U161" s="223">
        <v>104</v>
      </c>
      <c r="V161" s="288">
        <v>89</v>
      </c>
      <c r="W161" s="288">
        <v>89</v>
      </c>
      <c r="X161" s="288">
        <v>89</v>
      </c>
      <c r="Y161" s="5"/>
      <c r="Z161" s="224">
        <f t="shared" si="10"/>
        <v>0</v>
      </c>
      <c r="AA161" s="265">
        <f t="shared" si="11"/>
        <v>0</v>
      </c>
      <c r="AB161" s="198" t="s">
        <v>862</v>
      </c>
      <c r="AC161" s="199"/>
      <c r="AD161" s="200"/>
      <c r="AE161" s="200"/>
      <c r="AF161" s="169" t="str">
        <f t="shared" si="12"/>
        <v/>
      </c>
    </row>
    <row r="162" spans="2:32" s="170" customFormat="1">
      <c r="B162" s="248"/>
      <c r="C162" s="196" t="s">
        <v>696</v>
      </c>
      <c r="D162" s="262">
        <v>132</v>
      </c>
      <c r="E162" s="294">
        <v>641</v>
      </c>
      <c r="F162" s="294">
        <v>531</v>
      </c>
      <c r="G162" s="262">
        <v>90</v>
      </c>
      <c r="H162" s="262">
        <v>0</v>
      </c>
      <c r="I162" s="196" t="s">
        <v>10</v>
      </c>
      <c r="J162" s="196" t="s">
        <v>630</v>
      </c>
      <c r="K162" s="196" t="s">
        <v>438</v>
      </c>
      <c r="L162" s="196" t="s">
        <v>233</v>
      </c>
      <c r="M162" s="196"/>
      <c r="N162" s="293" t="s">
        <v>178</v>
      </c>
      <c r="O162" s="218"/>
      <c r="P162" s="218"/>
      <c r="Q162" s="218"/>
      <c r="R162" s="219"/>
      <c r="S162" s="197" t="s">
        <v>102</v>
      </c>
      <c r="T162" s="220">
        <v>24</v>
      </c>
      <c r="U162" s="223">
        <v>104</v>
      </c>
      <c r="V162" s="288">
        <v>89</v>
      </c>
      <c r="W162" s="288">
        <v>89</v>
      </c>
      <c r="X162" s="288">
        <v>89</v>
      </c>
      <c r="Y162" s="5"/>
      <c r="Z162" s="224">
        <f t="shared" si="10"/>
        <v>0</v>
      </c>
      <c r="AA162" s="265">
        <f t="shared" si="11"/>
        <v>0</v>
      </c>
      <c r="AB162" s="198" t="s">
        <v>862</v>
      </c>
      <c r="AC162" s="199"/>
      <c r="AD162" s="200"/>
      <c r="AE162" s="200"/>
      <c r="AF162" s="169" t="str">
        <f t="shared" si="12"/>
        <v/>
      </c>
    </row>
    <row r="163" spans="2:32" s="170" customFormat="1">
      <c r="B163" s="248"/>
      <c r="C163" s="196" t="s">
        <v>697</v>
      </c>
      <c r="D163" s="262"/>
      <c r="E163" s="294">
        <v>288</v>
      </c>
      <c r="F163" s="294">
        <v>288</v>
      </c>
      <c r="G163" s="262"/>
      <c r="H163" s="262"/>
      <c r="I163" s="196" t="s">
        <v>10</v>
      </c>
      <c r="J163" s="196" t="s">
        <v>630</v>
      </c>
      <c r="K163" s="196" t="s">
        <v>50</v>
      </c>
      <c r="L163" s="196" t="s">
        <v>49</v>
      </c>
      <c r="M163" s="196" t="s">
        <v>28</v>
      </c>
      <c r="N163" s="293" t="s">
        <v>178</v>
      </c>
      <c r="O163" s="218"/>
      <c r="P163" s="218"/>
      <c r="Q163" s="218"/>
      <c r="R163" s="219"/>
      <c r="S163" s="197" t="s">
        <v>102</v>
      </c>
      <c r="T163" s="220">
        <v>24</v>
      </c>
      <c r="U163" s="223">
        <v>104</v>
      </c>
      <c r="V163" s="288">
        <v>89</v>
      </c>
      <c r="W163" s="288">
        <v>89</v>
      </c>
      <c r="X163" s="288">
        <v>89</v>
      </c>
      <c r="Y163" s="5"/>
      <c r="Z163" s="224">
        <f t="shared" si="10"/>
        <v>0</v>
      </c>
      <c r="AA163" s="265">
        <f t="shared" si="11"/>
        <v>0</v>
      </c>
      <c r="AB163" s="198" t="s">
        <v>862</v>
      </c>
      <c r="AC163" s="199"/>
      <c r="AD163" s="200"/>
      <c r="AE163" s="200"/>
      <c r="AF163" s="169" t="str">
        <f t="shared" si="12"/>
        <v/>
      </c>
    </row>
    <row r="164" spans="2:32" s="170" customFormat="1">
      <c r="B164" s="248"/>
      <c r="C164" s="196" t="s">
        <v>698</v>
      </c>
      <c r="D164" s="262">
        <v>132</v>
      </c>
      <c r="E164" s="294">
        <v>1056</v>
      </c>
      <c r="F164" s="294">
        <v>888</v>
      </c>
      <c r="G164" s="262">
        <v>6</v>
      </c>
      <c r="H164" s="262">
        <v>0</v>
      </c>
      <c r="I164" s="196" t="s">
        <v>10</v>
      </c>
      <c r="J164" s="196" t="s">
        <v>630</v>
      </c>
      <c r="K164" s="196" t="s">
        <v>235</v>
      </c>
      <c r="L164" s="196" t="s">
        <v>234</v>
      </c>
      <c r="M164" s="196"/>
      <c r="N164" s="293" t="s">
        <v>178</v>
      </c>
      <c r="O164" s="218"/>
      <c r="P164" s="218"/>
      <c r="Q164" s="218"/>
      <c r="R164" s="219"/>
      <c r="S164" s="197" t="s">
        <v>102</v>
      </c>
      <c r="T164" s="220">
        <v>24</v>
      </c>
      <c r="U164" s="223">
        <v>104</v>
      </c>
      <c r="V164" s="288">
        <v>89</v>
      </c>
      <c r="W164" s="288">
        <v>89</v>
      </c>
      <c r="X164" s="288">
        <v>89</v>
      </c>
      <c r="Y164" s="5"/>
      <c r="Z164" s="224">
        <f t="shared" si="10"/>
        <v>0</v>
      </c>
      <c r="AA164" s="265">
        <f t="shared" si="11"/>
        <v>0</v>
      </c>
      <c r="AB164" s="198" t="s">
        <v>862</v>
      </c>
      <c r="AC164" s="199"/>
      <c r="AD164" s="200"/>
      <c r="AE164" s="200"/>
      <c r="AF164" s="169" t="str">
        <f t="shared" si="12"/>
        <v/>
      </c>
    </row>
    <row r="165" spans="2:32" s="170" customFormat="1">
      <c r="B165" s="248"/>
      <c r="C165" s="196" t="s">
        <v>699</v>
      </c>
      <c r="D165" s="262">
        <v>96</v>
      </c>
      <c r="E165" s="294">
        <v>1080</v>
      </c>
      <c r="F165" s="294">
        <v>1078</v>
      </c>
      <c r="G165" s="262">
        <v>0</v>
      </c>
      <c r="H165" s="262">
        <v>0</v>
      </c>
      <c r="I165" s="196" t="s">
        <v>10</v>
      </c>
      <c r="J165" s="196" t="s">
        <v>630</v>
      </c>
      <c r="K165" s="196" t="s">
        <v>52</v>
      </c>
      <c r="L165" s="196" t="s">
        <v>51</v>
      </c>
      <c r="M165" s="196" t="s">
        <v>439</v>
      </c>
      <c r="N165" s="293" t="s">
        <v>178</v>
      </c>
      <c r="O165" s="218"/>
      <c r="P165" s="218"/>
      <c r="Q165" s="218"/>
      <c r="R165" s="250"/>
      <c r="S165" s="197" t="s">
        <v>102</v>
      </c>
      <c r="T165" s="220">
        <v>24</v>
      </c>
      <c r="U165" s="223">
        <v>104</v>
      </c>
      <c r="V165" s="288">
        <v>89</v>
      </c>
      <c r="W165" s="288">
        <v>89</v>
      </c>
      <c r="X165" s="288">
        <v>89</v>
      </c>
      <c r="Y165" s="5"/>
      <c r="Z165" s="224">
        <f t="shared" si="10"/>
        <v>0</v>
      </c>
      <c r="AA165" s="265">
        <f t="shared" si="11"/>
        <v>0</v>
      </c>
      <c r="AB165" s="198" t="s">
        <v>862</v>
      </c>
      <c r="AC165" s="199"/>
      <c r="AD165" s="200"/>
      <c r="AE165" s="200"/>
      <c r="AF165" s="169" t="str">
        <f t="shared" si="12"/>
        <v/>
      </c>
    </row>
    <row r="166" spans="2:32" s="170" customFormat="1">
      <c r="B166" s="248"/>
      <c r="C166" s="196" t="s">
        <v>700</v>
      </c>
      <c r="D166" s="262">
        <v>132</v>
      </c>
      <c r="E166" s="294">
        <v>185</v>
      </c>
      <c r="F166" s="294">
        <v>185</v>
      </c>
      <c r="G166" s="262">
        <v>102</v>
      </c>
      <c r="H166" s="262">
        <v>0</v>
      </c>
      <c r="I166" s="196" t="s">
        <v>10</v>
      </c>
      <c r="J166" s="196" t="s">
        <v>630</v>
      </c>
      <c r="K166" s="196" t="s">
        <v>237</v>
      </c>
      <c r="L166" s="196" t="s">
        <v>236</v>
      </c>
      <c r="M166" s="196"/>
      <c r="N166" s="293" t="s">
        <v>178</v>
      </c>
      <c r="O166" s="218"/>
      <c r="P166" s="218"/>
      <c r="Q166" s="218"/>
      <c r="R166" s="219"/>
      <c r="S166" s="197" t="s">
        <v>102</v>
      </c>
      <c r="T166" s="220">
        <v>24</v>
      </c>
      <c r="U166" s="223">
        <v>104</v>
      </c>
      <c r="V166" s="288">
        <v>89</v>
      </c>
      <c r="W166" s="288">
        <v>89</v>
      </c>
      <c r="X166" s="288">
        <v>89</v>
      </c>
      <c r="Y166" s="5"/>
      <c r="Z166" s="224">
        <f t="shared" si="10"/>
        <v>0</v>
      </c>
      <c r="AA166" s="265">
        <f t="shared" si="11"/>
        <v>0</v>
      </c>
      <c r="AB166" s="198" t="s">
        <v>862</v>
      </c>
      <c r="AC166" s="199"/>
      <c r="AD166" s="200"/>
      <c r="AE166" s="200"/>
      <c r="AF166" s="169" t="str">
        <f t="shared" si="12"/>
        <v/>
      </c>
    </row>
    <row r="167" spans="2:32" s="170" customFormat="1">
      <c r="B167" s="248"/>
      <c r="C167" s="196" t="s">
        <v>701</v>
      </c>
      <c r="D167" s="262"/>
      <c r="E167" s="294">
        <v>102</v>
      </c>
      <c r="F167" s="294">
        <v>30</v>
      </c>
      <c r="G167" s="262"/>
      <c r="H167" s="262"/>
      <c r="I167" s="196" t="s">
        <v>10</v>
      </c>
      <c r="J167" s="196" t="s">
        <v>630</v>
      </c>
      <c r="K167" s="196" t="s">
        <v>239</v>
      </c>
      <c r="L167" s="196" t="s">
        <v>238</v>
      </c>
      <c r="M167" s="196" t="s">
        <v>640</v>
      </c>
      <c r="N167" s="293" t="s">
        <v>178</v>
      </c>
      <c r="O167" s="218"/>
      <c r="P167" s="218"/>
      <c r="Q167" s="218"/>
      <c r="R167" s="219"/>
      <c r="S167" s="197" t="s">
        <v>102</v>
      </c>
      <c r="T167" s="220">
        <v>24</v>
      </c>
      <c r="U167" s="223">
        <v>104</v>
      </c>
      <c r="V167" s="288">
        <v>89</v>
      </c>
      <c r="W167" s="288">
        <v>89</v>
      </c>
      <c r="X167" s="288">
        <v>89</v>
      </c>
      <c r="Y167" s="5"/>
      <c r="Z167" s="224">
        <f t="shared" si="10"/>
        <v>0</v>
      </c>
      <c r="AA167" s="265">
        <f t="shared" si="11"/>
        <v>0</v>
      </c>
      <c r="AB167" s="198" t="s">
        <v>862</v>
      </c>
      <c r="AC167" s="199"/>
      <c r="AD167" s="200"/>
      <c r="AE167" s="200"/>
      <c r="AF167" s="169" t="str">
        <f t="shared" si="12"/>
        <v/>
      </c>
    </row>
    <row r="168" spans="2:32" s="170" customFormat="1">
      <c r="B168" s="248"/>
      <c r="C168" s="196" t="s">
        <v>702</v>
      </c>
      <c r="D168" s="262"/>
      <c r="E168" s="294">
        <v>1440</v>
      </c>
      <c r="F168" s="294">
        <v>1390</v>
      </c>
      <c r="G168" s="262"/>
      <c r="H168" s="262"/>
      <c r="I168" s="196" t="s">
        <v>10</v>
      </c>
      <c r="J168" s="196" t="s">
        <v>630</v>
      </c>
      <c r="K168" s="196" t="s">
        <v>241</v>
      </c>
      <c r="L168" s="196" t="s">
        <v>240</v>
      </c>
      <c r="M168" s="196"/>
      <c r="N168" s="293" t="s">
        <v>178</v>
      </c>
      <c r="O168" s="218"/>
      <c r="P168" s="218"/>
      <c r="Q168" s="218"/>
      <c r="R168" s="219"/>
      <c r="S168" s="197" t="s">
        <v>102</v>
      </c>
      <c r="T168" s="220">
        <v>24</v>
      </c>
      <c r="U168" s="223">
        <v>104</v>
      </c>
      <c r="V168" s="288">
        <v>89</v>
      </c>
      <c r="W168" s="288">
        <v>89</v>
      </c>
      <c r="X168" s="288">
        <v>89</v>
      </c>
      <c r="Y168" s="5"/>
      <c r="Z168" s="224">
        <f t="shared" si="10"/>
        <v>0</v>
      </c>
      <c r="AA168" s="265">
        <f t="shared" si="11"/>
        <v>0</v>
      </c>
      <c r="AB168" s="198" t="s">
        <v>862</v>
      </c>
      <c r="AC168" s="199"/>
      <c r="AD168" s="200"/>
      <c r="AE168" s="200"/>
      <c r="AF168" s="169" t="str">
        <f t="shared" si="12"/>
        <v/>
      </c>
    </row>
    <row r="169" spans="2:32" s="170" customFormat="1">
      <c r="B169" s="248"/>
      <c r="C169" s="196" t="s">
        <v>703</v>
      </c>
      <c r="D169" s="262">
        <v>0</v>
      </c>
      <c r="E169" s="294">
        <v>5058</v>
      </c>
      <c r="F169" s="294">
        <v>3060</v>
      </c>
      <c r="G169" s="262">
        <v>51</v>
      </c>
      <c r="H169" s="262">
        <v>0</v>
      </c>
      <c r="I169" s="196" t="s">
        <v>10</v>
      </c>
      <c r="J169" s="196" t="s">
        <v>630</v>
      </c>
      <c r="K169" s="196" t="s">
        <v>55</v>
      </c>
      <c r="L169" s="196" t="s">
        <v>54</v>
      </c>
      <c r="M169" s="196" t="s">
        <v>440</v>
      </c>
      <c r="N169" s="293" t="s">
        <v>178</v>
      </c>
      <c r="O169" s="218"/>
      <c r="P169" s="218"/>
      <c r="Q169" s="218"/>
      <c r="R169" s="219"/>
      <c r="S169" s="197" t="s">
        <v>102</v>
      </c>
      <c r="T169" s="220">
        <v>24</v>
      </c>
      <c r="U169" s="223">
        <v>104</v>
      </c>
      <c r="V169" s="288">
        <v>89</v>
      </c>
      <c r="W169" s="288">
        <v>89</v>
      </c>
      <c r="X169" s="288">
        <v>89</v>
      </c>
      <c r="Y169" s="5"/>
      <c r="Z169" s="224">
        <f t="shared" si="10"/>
        <v>0</v>
      </c>
      <c r="AA169" s="265">
        <f t="shared" si="11"/>
        <v>0</v>
      </c>
      <c r="AB169" s="198" t="s">
        <v>862</v>
      </c>
      <c r="AC169" s="199"/>
      <c r="AD169" s="200"/>
      <c r="AE169" s="200"/>
      <c r="AF169" s="169" t="str">
        <f t="shared" si="12"/>
        <v/>
      </c>
    </row>
    <row r="170" spans="2:32" s="170" customFormat="1">
      <c r="B170" s="248"/>
      <c r="C170" s="196" t="s">
        <v>704</v>
      </c>
      <c r="D170" s="262">
        <v>132</v>
      </c>
      <c r="E170" s="294">
        <v>500</v>
      </c>
      <c r="F170" s="294">
        <v>499</v>
      </c>
      <c r="G170" s="262">
        <v>0</v>
      </c>
      <c r="H170" s="262">
        <v>0</v>
      </c>
      <c r="I170" s="196" t="s">
        <v>10</v>
      </c>
      <c r="J170" s="196" t="s">
        <v>630</v>
      </c>
      <c r="K170" s="196" t="s">
        <v>55</v>
      </c>
      <c r="L170" s="196" t="s">
        <v>54</v>
      </c>
      <c r="M170" s="196" t="s">
        <v>245</v>
      </c>
      <c r="N170" s="293" t="s">
        <v>178</v>
      </c>
      <c r="O170" s="218"/>
      <c r="P170" s="218"/>
      <c r="Q170" s="218"/>
      <c r="R170" s="219"/>
      <c r="S170" s="197" t="s">
        <v>102</v>
      </c>
      <c r="T170" s="220">
        <v>24</v>
      </c>
      <c r="U170" s="223">
        <v>104</v>
      </c>
      <c r="V170" s="288">
        <v>89</v>
      </c>
      <c r="W170" s="288">
        <v>89</v>
      </c>
      <c r="X170" s="288">
        <v>89</v>
      </c>
      <c r="Y170" s="5"/>
      <c r="Z170" s="224">
        <f t="shared" si="10"/>
        <v>0</v>
      </c>
      <c r="AA170" s="265">
        <f t="shared" si="11"/>
        <v>0</v>
      </c>
      <c r="AB170" s="198" t="s">
        <v>862</v>
      </c>
      <c r="AC170" s="199"/>
      <c r="AD170" s="200"/>
      <c r="AE170" s="200"/>
      <c r="AF170" s="169" t="str">
        <f t="shared" si="12"/>
        <v/>
      </c>
    </row>
    <row r="171" spans="2:32" s="170" customFormat="1">
      <c r="B171" s="248"/>
      <c r="C171" s="196" t="s">
        <v>705</v>
      </c>
      <c r="D171" s="262"/>
      <c r="E171" s="294">
        <v>6272</v>
      </c>
      <c r="F171" s="294">
        <v>4500</v>
      </c>
      <c r="G171" s="262"/>
      <c r="H171" s="262"/>
      <c r="I171" s="196" t="s">
        <v>10</v>
      </c>
      <c r="J171" s="196" t="s">
        <v>630</v>
      </c>
      <c r="K171" s="196" t="s">
        <v>55</v>
      </c>
      <c r="L171" s="196" t="s">
        <v>54</v>
      </c>
      <c r="M171" s="196" t="s">
        <v>246</v>
      </c>
      <c r="N171" s="293" t="s">
        <v>178</v>
      </c>
      <c r="O171" s="218"/>
      <c r="P171" s="218"/>
      <c r="Q171" s="218"/>
      <c r="R171" s="219"/>
      <c r="S171" s="197" t="s">
        <v>102</v>
      </c>
      <c r="T171" s="220">
        <v>24</v>
      </c>
      <c r="U171" s="223">
        <v>104</v>
      </c>
      <c r="V171" s="288">
        <v>89</v>
      </c>
      <c r="W171" s="288">
        <v>89</v>
      </c>
      <c r="X171" s="288">
        <v>89</v>
      </c>
      <c r="Y171" s="5"/>
      <c r="Z171" s="224">
        <f t="shared" si="10"/>
        <v>0</v>
      </c>
      <c r="AA171" s="265">
        <f t="shared" si="11"/>
        <v>0</v>
      </c>
      <c r="AB171" s="198" t="s">
        <v>862</v>
      </c>
      <c r="AC171" s="199"/>
      <c r="AD171" s="200"/>
      <c r="AE171" s="200"/>
      <c r="AF171" s="169" t="str">
        <f t="shared" si="12"/>
        <v/>
      </c>
    </row>
    <row r="172" spans="2:32" s="170" customFormat="1">
      <c r="B172" s="248"/>
      <c r="C172" s="196" t="s">
        <v>706</v>
      </c>
      <c r="D172" s="262"/>
      <c r="E172" s="294">
        <v>15</v>
      </c>
      <c r="F172" s="294">
        <v>10</v>
      </c>
      <c r="G172" s="262"/>
      <c r="H172" s="262"/>
      <c r="I172" s="196" t="s">
        <v>10</v>
      </c>
      <c r="J172" s="196" t="s">
        <v>630</v>
      </c>
      <c r="K172" s="196" t="s">
        <v>55</v>
      </c>
      <c r="L172" s="196" t="s">
        <v>54</v>
      </c>
      <c r="M172" s="196" t="s">
        <v>641</v>
      </c>
      <c r="N172" s="293" t="s">
        <v>178</v>
      </c>
      <c r="O172" s="218"/>
      <c r="P172" s="218"/>
      <c r="Q172" s="218"/>
      <c r="R172" s="250"/>
      <c r="S172" s="197" t="s">
        <v>102</v>
      </c>
      <c r="T172" s="220">
        <v>24</v>
      </c>
      <c r="U172" s="223">
        <v>104</v>
      </c>
      <c r="V172" s="288">
        <v>89</v>
      </c>
      <c r="W172" s="288">
        <v>89</v>
      </c>
      <c r="X172" s="288">
        <v>89</v>
      </c>
      <c r="Y172" s="5"/>
      <c r="Z172" s="224">
        <f t="shared" si="10"/>
        <v>0</v>
      </c>
      <c r="AA172" s="265">
        <f t="shared" si="11"/>
        <v>0</v>
      </c>
      <c r="AB172" s="198" t="s">
        <v>862</v>
      </c>
      <c r="AC172" s="199"/>
      <c r="AD172" s="200"/>
      <c r="AE172" s="200"/>
      <c r="AF172" s="169" t="str">
        <f t="shared" si="12"/>
        <v/>
      </c>
    </row>
    <row r="173" spans="2:32" s="170" customFormat="1">
      <c r="B173" s="248"/>
      <c r="C173" s="196" t="s">
        <v>707</v>
      </c>
      <c r="D173" s="262"/>
      <c r="E173" s="294">
        <v>874</v>
      </c>
      <c r="F173" s="294">
        <v>184</v>
      </c>
      <c r="G173" s="262"/>
      <c r="H173" s="262"/>
      <c r="I173" s="196" t="s">
        <v>10</v>
      </c>
      <c r="J173" s="196" t="s">
        <v>630</v>
      </c>
      <c r="K173" s="196" t="s">
        <v>55</v>
      </c>
      <c r="L173" s="196" t="s">
        <v>54</v>
      </c>
      <c r="M173" s="196" t="s">
        <v>642</v>
      </c>
      <c r="N173" s="293" t="s">
        <v>178</v>
      </c>
      <c r="O173" s="218"/>
      <c r="P173" s="218"/>
      <c r="Q173" s="218"/>
      <c r="R173" s="219"/>
      <c r="S173" s="197" t="s">
        <v>102</v>
      </c>
      <c r="T173" s="220">
        <v>24</v>
      </c>
      <c r="U173" s="223">
        <v>104</v>
      </c>
      <c r="V173" s="288">
        <v>89</v>
      </c>
      <c r="W173" s="288">
        <v>89</v>
      </c>
      <c r="X173" s="288">
        <v>89</v>
      </c>
      <c r="Y173" s="5"/>
      <c r="Z173" s="224">
        <f t="shared" si="10"/>
        <v>0</v>
      </c>
      <c r="AA173" s="265">
        <f t="shared" si="11"/>
        <v>0</v>
      </c>
      <c r="AB173" s="198" t="s">
        <v>862</v>
      </c>
      <c r="AC173" s="199"/>
      <c r="AD173" s="200"/>
      <c r="AE173" s="200"/>
      <c r="AF173" s="169" t="str">
        <f t="shared" si="12"/>
        <v/>
      </c>
    </row>
    <row r="174" spans="2:32" s="170" customFormat="1">
      <c r="B174" s="248"/>
      <c r="C174" s="196" t="s">
        <v>708</v>
      </c>
      <c r="D174" s="262">
        <v>132</v>
      </c>
      <c r="E174" s="294">
        <v>3294</v>
      </c>
      <c r="F174" s="294">
        <v>3214</v>
      </c>
      <c r="G174" s="262">
        <v>0</v>
      </c>
      <c r="H174" s="262">
        <v>0</v>
      </c>
      <c r="I174" s="196" t="s">
        <v>10</v>
      </c>
      <c r="J174" s="196" t="s">
        <v>630</v>
      </c>
      <c r="K174" s="196" t="s">
        <v>55</v>
      </c>
      <c r="L174" s="196" t="s">
        <v>54</v>
      </c>
      <c r="M174" s="196" t="s">
        <v>643</v>
      </c>
      <c r="N174" s="293" t="s">
        <v>178</v>
      </c>
      <c r="O174" s="218"/>
      <c r="P174" s="218"/>
      <c r="Q174" s="218"/>
      <c r="R174" s="219"/>
      <c r="S174" s="197" t="s">
        <v>102</v>
      </c>
      <c r="T174" s="220">
        <v>24</v>
      </c>
      <c r="U174" s="223">
        <v>104</v>
      </c>
      <c r="V174" s="288">
        <v>89</v>
      </c>
      <c r="W174" s="288">
        <v>89</v>
      </c>
      <c r="X174" s="288">
        <v>89</v>
      </c>
      <c r="Y174" s="5"/>
      <c r="Z174" s="224">
        <f t="shared" si="10"/>
        <v>0</v>
      </c>
      <c r="AA174" s="265">
        <f t="shared" si="11"/>
        <v>0</v>
      </c>
      <c r="AB174" s="198" t="s">
        <v>862</v>
      </c>
      <c r="AC174" s="199"/>
      <c r="AD174" s="200"/>
      <c r="AE174" s="200"/>
      <c r="AF174" s="169" t="str">
        <f t="shared" si="12"/>
        <v/>
      </c>
    </row>
    <row r="175" spans="2:32" s="170" customFormat="1">
      <c r="B175" s="248"/>
      <c r="C175" s="196" t="s">
        <v>709</v>
      </c>
      <c r="D175" s="262">
        <v>132</v>
      </c>
      <c r="E175" s="294">
        <v>965</v>
      </c>
      <c r="F175" s="294">
        <v>877</v>
      </c>
      <c r="G175" s="262">
        <v>2</v>
      </c>
      <c r="H175" s="262">
        <v>0</v>
      </c>
      <c r="I175" s="196" t="s">
        <v>10</v>
      </c>
      <c r="J175" s="196" t="s">
        <v>630</v>
      </c>
      <c r="K175" s="196" t="s">
        <v>57</v>
      </c>
      <c r="L175" s="196" t="s">
        <v>56</v>
      </c>
      <c r="M175" s="196" t="s">
        <v>58</v>
      </c>
      <c r="N175" s="293" t="s">
        <v>178</v>
      </c>
      <c r="O175" s="218"/>
      <c r="P175" s="218"/>
      <c r="Q175" s="218"/>
      <c r="R175" s="219"/>
      <c r="S175" s="197" t="s">
        <v>102</v>
      </c>
      <c r="T175" s="220">
        <v>24</v>
      </c>
      <c r="U175" s="223">
        <v>104</v>
      </c>
      <c r="V175" s="288">
        <v>89</v>
      </c>
      <c r="W175" s="288">
        <v>89</v>
      </c>
      <c r="X175" s="288">
        <v>89</v>
      </c>
      <c r="Y175" s="5"/>
      <c r="Z175" s="224">
        <f t="shared" si="10"/>
        <v>0</v>
      </c>
      <c r="AA175" s="265">
        <f t="shared" si="11"/>
        <v>0</v>
      </c>
      <c r="AB175" s="198" t="s">
        <v>862</v>
      </c>
      <c r="AC175" s="199"/>
      <c r="AD175" s="200"/>
      <c r="AE175" s="200"/>
      <c r="AF175" s="169" t="str">
        <f t="shared" ref="AF175:AF206" si="13">IF(Y175/T175=0,"",IF(MOD(Y175,T175)&gt;0,"ОШИБКА!!! неверная кратность на сорт",""))</f>
        <v/>
      </c>
    </row>
    <row r="176" spans="2:32" s="170" customFormat="1">
      <c r="B176" s="248"/>
      <c r="C176" s="196" t="s">
        <v>710</v>
      </c>
      <c r="D176" s="262">
        <v>0</v>
      </c>
      <c r="E176" s="294">
        <v>7322</v>
      </c>
      <c r="F176" s="294">
        <v>7225</v>
      </c>
      <c r="G176" s="262">
        <v>18</v>
      </c>
      <c r="H176" s="262">
        <v>0</v>
      </c>
      <c r="I176" s="196" t="s">
        <v>10</v>
      </c>
      <c r="J176" s="196" t="s">
        <v>630</v>
      </c>
      <c r="K176" s="196" t="s">
        <v>57</v>
      </c>
      <c r="L176" s="196" t="s">
        <v>56</v>
      </c>
      <c r="M176" s="196" t="s">
        <v>59</v>
      </c>
      <c r="N176" s="293" t="s">
        <v>178</v>
      </c>
      <c r="O176" s="218"/>
      <c r="P176" s="218"/>
      <c r="Q176" s="218"/>
      <c r="R176" s="219"/>
      <c r="S176" s="197" t="s">
        <v>102</v>
      </c>
      <c r="T176" s="220">
        <v>24</v>
      </c>
      <c r="U176" s="223">
        <v>104</v>
      </c>
      <c r="V176" s="288">
        <v>89</v>
      </c>
      <c r="W176" s="288">
        <v>89</v>
      </c>
      <c r="X176" s="288">
        <v>89</v>
      </c>
      <c r="Y176" s="5"/>
      <c r="Z176" s="224">
        <f t="shared" si="10"/>
        <v>0</v>
      </c>
      <c r="AA176" s="265">
        <f t="shared" si="11"/>
        <v>0</v>
      </c>
      <c r="AB176" s="198" t="s">
        <v>862</v>
      </c>
      <c r="AC176" s="199"/>
      <c r="AD176" s="200"/>
      <c r="AE176" s="200"/>
      <c r="AF176" s="169" t="str">
        <f t="shared" si="13"/>
        <v/>
      </c>
    </row>
    <row r="177" spans="2:32" s="170" customFormat="1">
      <c r="B177" s="248"/>
      <c r="C177" s="196" t="s">
        <v>711</v>
      </c>
      <c r="D177" s="262">
        <v>0</v>
      </c>
      <c r="E177" s="294">
        <v>3181</v>
      </c>
      <c r="F177" s="294">
        <v>3061</v>
      </c>
      <c r="G177" s="262">
        <v>26</v>
      </c>
      <c r="H177" s="262">
        <v>0</v>
      </c>
      <c r="I177" s="196" t="s">
        <v>10</v>
      </c>
      <c r="J177" s="196" t="s">
        <v>630</v>
      </c>
      <c r="K177" s="196" t="s">
        <v>57</v>
      </c>
      <c r="L177" s="196" t="s">
        <v>56</v>
      </c>
      <c r="M177" s="196" t="s">
        <v>247</v>
      </c>
      <c r="N177" s="293" t="s">
        <v>178</v>
      </c>
      <c r="O177" s="218"/>
      <c r="P177" s="218"/>
      <c r="Q177" s="218"/>
      <c r="R177" s="219"/>
      <c r="S177" s="197" t="s">
        <v>102</v>
      </c>
      <c r="T177" s="220">
        <v>24</v>
      </c>
      <c r="U177" s="223">
        <v>104</v>
      </c>
      <c r="V177" s="288">
        <v>89</v>
      </c>
      <c r="W177" s="288">
        <v>89</v>
      </c>
      <c r="X177" s="288">
        <v>89</v>
      </c>
      <c r="Y177" s="5"/>
      <c r="Z177" s="224">
        <f t="shared" si="10"/>
        <v>0</v>
      </c>
      <c r="AA177" s="265">
        <f t="shared" si="11"/>
        <v>0</v>
      </c>
      <c r="AB177" s="198" t="s">
        <v>862</v>
      </c>
      <c r="AC177" s="199"/>
      <c r="AD177" s="200"/>
      <c r="AE177" s="200"/>
      <c r="AF177" s="169" t="str">
        <f t="shared" si="13"/>
        <v/>
      </c>
    </row>
    <row r="178" spans="2:32" s="170" customFormat="1">
      <c r="B178" s="248"/>
      <c r="C178" s="196" t="s">
        <v>712</v>
      </c>
      <c r="D178" s="262">
        <v>132</v>
      </c>
      <c r="E178" s="294">
        <v>6160</v>
      </c>
      <c r="F178" s="294">
        <v>5560</v>
      </c>
      <c r="G178" s="262">
        <v>0</v>
      </c>
      <c r="H178" s="262">
        <v>0</v>
      </c>
      <c r="I178" s="196" t="s">
        <v>10</v>
      </c>
      <c r="J178" s="196" t="s">
        <v>630</v>
      </c>
      <c r="K178" s="196" t="s">
        <v>57</v>
      </c>
      <c r="L178" s="196" t="s">
        <v>56</v>
      </c>
      <c r="M178" s="196" t="s">
        <v>60</v>
      </c>
      <c r="N178" s="293" t="s">
        <v>178</v>
      </c>
      <c r="O178" s="218"/>
      <c r="P178" s="218"/>
      <c r="Q178" s="218"/>
      <c r="R178" s="219"/>
      <c r="S178" s="197" t="s">
        <v>102</v>
      </c>
      <c r="T178" s="220">
        <v>24</v>
      </c>
      <c r="U178" s="223">
        <v>104</v>
      </c>
      <c r="V178" s="288">
        <v>89</v>
      </c>
      <c r="W178" s="288">
        <v>89</v>
      </c>
      <c r="X178" s="288">
        <v>89</v>
      </c>
      <c r="Y178" s="5"/>
      <c r="Z178" s="224">
        <f t="shared" si="10"/>
        <v>0</v>
      </c>
      <c r="AA178" s="265">
        <f t="shared" si="11"/>
        <v>0</v>
      </c>
      <c r="AB178" s="198" t="s">
        <v>862</v>
      </c>
      <c r="AC178" s="199"/>
      <c r="AD178" s="200"/>
      <c r="AE178" s="200"/>
      <c r="AF178" s="169" t="str">
        <f t="shared" si="13"/>
        <v/>
      </c>
    </row>
    <row r="179" spans="2:32" s="170" customFormat="1">
      <c r="B179" s="248"/>
      <c r="C179" s="196" t="s">
        <v>713</v>
      </c>
      <c r="D179" s="262"/>
      <c r="E179" s="294">
        <v>372</v>
      </c>
      <c r="F179" s="294">
        <v>0</v>
      </c>
      <c r="G179" s="262"/>
      <c r="H179" s="262"/>
      <c r="I179" s="196" t="s">
        <v>10</v>
      </c>
      <c r="J179" s="196" t="s">
        <v>630</v>
      </c>
      <c r="K179" s="196" t="s">
        <v>57</v>
      </c>
      <c r="L179" s="196" t="s">
        <v>56</v>
      </c>
      <c r="M179" s="196" t="s">
        <v>61</v>
      </c>
      <c r="N179" s="293" t="s">
        <v>178</v>
      </c>
      <c r="O179" s="218"/>
      <c r="P179" s="218"/>
      <c r="Q179" s="218"/>
      <c r="R179" s="219"/>
      <c r="S179" s="197" t="s">
        <v>102</v>
      </c>
      <c r="T179" s="220">
        <v>24</v>
      </c>
      <c r="U179" s="223">
        <v>104</v>
      </c>
      <c r="V179" s="288">
        <v>89</v>
      </c>
      <c r="W179" s="288">
        <v>89</v>
      </c>
      <c r="X179" s="288">
        <v>89</v>
      </c>
      <c r="Y179" s="5"/>
      <c r="Z179" s="224">
        <f t="shared" si="10"/>
        <v>0</v>
      </c>
      <c r="AA179" s="265">
        <f t="shared" si="11"/>
        <v>0</v>
      </c>
      <c r="AB179" s="198" t="s">
        <v>862</v>
      </c>
      <c r="AC179" s="199"/>
      <c r="AD179" s="200"/>
      <c r="AE179" s="200"/>
      <c r="AF179" s="169" t="str">
        <f t="shared" si="13"/>
        <v/>
      </c>
    </row>
    <row r="180" spans="2:32" s="170" customFormat="1">
      <c r="B180" s="248"/>
      <c r="C180" s="196" t="s">
        <v>714</v>
      </c>
      <c r="D180" s="262"/>
      <c r="E180" s="294">
        <v>52</v>
      </c>
      <c r="F180" s="294">
        <v>0</v>
      </c>
      <c r="G180" s="262"/>
      <c r="H180" s="262"/>
      <c r="I180" s="196" t="s">
        <v>10</v>
      </c>
      <c r="J180" s="196" t="s">
        <v>630</v>
      </c>
      <c r="K180" s="196" t="s">
        <v>57</v>
      </c>
      <c r="L180" s="196" t="s">
        <v>56</v>
      </c>
      <c r="M180" s="196"/>
      <c r="N180" s="293" t="s">
        <v>178</v>
      </c>
      <c r="O180" s="218"/>
      <c r="P180" s="218"/>
      <c r="Q180" s="218"/>
      <c r="R180" s="219"/>
      <c r="S180" s="197" t="s">
        <v>102</v>
      </c>
      <c r="T180" s="220">
        <v>24</v>
      </c>
      <c r="U180" s="223">
        <v>104</v>
      </c>
      <c r="V180" s="288">
        <v>89</v>
      </c>
      <c r="W180" s="288">
        <v>89</v>
      </c>
      <c r="X180" s="288">
        <v>89</v>
      </c>
      <c r="Y180" s="5"/>
      <c r="Z180" s="224">
        <f t="shared" si="10"/>
        <v>0</v>
      </c>
      <c r="AA180" s="265">
        <f t="shared" si="11"/>
        <v>0</v>
      </c>
      <c r="AB180" s="198" t="s">
        <v>862</v>
      </c>
      <c r="AC180" s="199"/>
      <c r="AD180" s="200"/>
      <c r="AE180" s="200"/>
      <c r="AF180" s="169" t="str">
        <f t="shared" si="13"/>
        <v/>
      </c>
    </row>
    <row r="181" spans="2:32" s="170" customFormat="1">
      <c r="B181" s="248"/>
      <c r="C181" s="196" t="s">
        <v>715</v>
      </c>
      <c r="D181" s="262">
        <v>0</v>
      </c>
      <c r="E181" s="294">
        <v>9394</v>
      </c>
      <c r="F181" s="294">
        <v>9378</v>
      </c>
      <c r="G181" s="262">
        <v>28</v>
      </c>
      <c r="H181" s="262">
        <v>0</v>
      </c>
      <c r="I181" s="196" t="s">
        <v>10</v>
      </c>
      <c r="J181" s="196" t="s">
        <v>630</v>
      </c>
      <c r="K181" s="196" t="s">
        <v>57</v>
      </c>
      <c r="L181" s="196" t="s">
        <v>56</v>
      </c>
      <c r="M181" s="196" t="s">
        <v>62</v>
      </c>
      <c r="N181" s="293" t="s">
        <v>178</v>
      </c>
      <c r="O181" s="218"/>
      <c r="P181" s="218"/>
      <c r="Q181" s="218"/>
      <c r="R181" s="219"/>
      <c r="S181" s="197" t="s">
        <v>102</v>
      </c>
      <c r="T181" s="220">
        <v>24</v>
      </c>
      <c r="U181" s="223">
        <v>104</v>
      </c>
      <c r="V181" s="288">
        <v>89</v>
      </c>
      <c r="W181" s="288">
        <v>89</v>
      </c>
      <c r="X181" s="288">
        <v>89</v>
      </c>
      <c r="Y181" s="5"/>
      <c r="Z181" s="224">
        <f t="shared" si="10"/>
        <v>0</v>
      </c>
      <c r="AA181" s="265">
        <f t="shared" si="11"/>
        <v>0</v>
      </c>
      <c r="AB181" s="198" t="s">
        <v>862</v>
      </c>
      <c r="AC181" s="199"/>
      <c r="AD181" s="200"/>
      <c r="AE181" s="200"/>
      <c r="AF181" s="169" t="str">
        <f t="shared" si="13"/>
        <v/>
      </c>
    </row>
    <row r="182" spans="2:32" s="170" customFormat="1">
      <c r="B182" s="248"/>
      <c r="C182" s="196" t="s">
        <v>716</v>
      </c>
      <c r="D182" s="262"/>
      <c r="E182" s="294">
        <v>230</v>
      </c>
      <c r="F182" s="294">
        <v>230</v>
      </c>
      <c r="G182" s="262"/>
      <c r="H182" s="262"/>
      <c r="I182" s="196" t="s">
        <v>10</v>
      </c>
      <c r="J182" s="196" t="s">
        <v>630</v>
      </c>
      <c r="K182" s="196" t="s">
        <v>57</v>
      </c>
      <c r="L182" s="196" t="s">
        <v>56</v>
      </c>
      <c r="M182" s="196" t="s">
        <v>644</v>
      </c>
      <c r="N182" s="293" t="s">
        <v>178</v>
      </c>
      <c r="O182" s="218"/>
      <c r="P182" s="218"/>
      <c r="Q182" s="218"/>
      <c r="R182" s="219"/>
      <c r="S182" s="197" t="s">
        <v>102</v>
      </c>
      <c r="T182" s="220">
        <v>24</v>
      </c>
      <c r="U182" s="223">
        <v>104</v>
      </c>
      <c r="V182" s="288">
        <v>89</v>
      </c>
      <c r="W182" s="288">
        <v>89</v>
      </c>
      <c r="X182" s="288">
        <v>89</v>
      </c>
      <c r="Y182" s="5"/>
      <c r="Z182" s="224">
        <f t="shared" si="10"/>
        <v>0</v>
      </c>
      <c r="AA182" s="265">
        <f t="shared" si="11"/>
        <v>0</v>
      </c>
      <c r="AB182" s="198" t="s">
        <v>862</v>
      </c>
      <c r="AC182" s="199"/>
      <c r="AD182" s="200"/>
      <c r="AE182" s="200"/>
      <c r="AF182" s="169" t="str">
        <f t="shared" si="13"/>
        <v/>
      </c>
    </row>
    <row r="183" spans="2:32" s="170" customFormat="1">
      <c r="B183" s="248"/>
      <c r="C183" s="196" t="s">
        <v>717</v>
      </c>
      <c r="D183" s="262">
        <v>132</v>
      </c>
      <c r="E183" s="294">
        <v>181</v>
      </c>
      <c r="F183" s="294">
        <v>179</v>
      </c>
      <c r="G183" s="262">
        <v>0</v>
      </c>
      <c r="H183" s="262">
        <v>0</v>
      </c>
      <c r="I183" s="196" t="s">
        <v>10</v>
      </c>
      <c r="J183" s="196" t="s">
        <v>630</v>
      </c>
      <c r="K183" s="196" t="s">
        <v>57</v>
      </c>
      <c r="L183" s="196" t="s">
        <v>56</v>
      </c>
      <c r="M183" s="196" t="s">
        <v>248</v>
      </c>
      <c r="N183" s="293" t="s">
        <v>178</v>
      </c>
      <c r="O183" s="218"/>
      <c r="P183" s="218"/>
      <c r="Q183" s="218"/>
      <c r="R183" s="219"/>
      <c r="S183" s="197" t="s">
        <v>102</v>
      </c>
      <c r="T183" s="220">
        <v>24</v>
      </c>
      <c r="U183" s="223">
        <v>104</v>
      </c>
      <c r="V183" s="288">
        <v>89</v>
      </c>
      <c r="W183" s="288">
        <v>89</v>
      </c>
      <c r="X183" s="288">
        <v>89</v>
      </c>
      <c r="Y183" s="5"/>
      <c r="Z183" s="224">
        <f t="shared" si="10"/>
        <v>0</v>
      </c>
      <c r="AA183" s="265">
        <f t="shared" si="11"/>
        <v>0</v>
      </c>
      <c r="AB183" s="198" t="s">
        <v>862</v>
      </c>
      <c r="AC183" s="199"/>
      <c r="AD183" s="200"/>
      <c r="AE183" s="200"/>
      <c r="AF183" s="169" t="str">
        <f t="shared" si="13"/>
        <v/>
      </c>
    </row>
    <row r="184" spans="2:32" s="170" customFormat="1">
      <c r="B184" s="248"/>
      <c r="C184" s="196" t="s">
        <v>718</v>
      </c>
      <c r="D184" s="262"/>
      <c r="E184" s="294">
        <v>600</v>
      </c>
      <c r="F184" s="294">
        <v>600</v>
      </c>
      <c r="G184" s="262"/>
      <c r="H184" s="262"/>
      <c r="I184" s="196" t="s">
        <v>10</v>
      </c>
      <c r="J184" s="196" t="s">
        <v>630</v>
      </c>
      <c r="K184" s="196" t="s">
        <v>441</v>
      </c>
      <c r="L184" s="196" t="s">
        <v>442</v>
      </c>
      <c r="M184" s="196"/>
      <c r="N184" s="293" t="s">
        <v>178</v>
      </c>
      <c r="O184" s="218"/>
      <c r="P184" s="218"/>
      <c r="Q184" s="218"/>
      <c r="R184" s="245"/>
      <c r="S184" s="197" t="s">
        <v>102</v>
      </c>
      <c r="T184" s="220">
        <v>24</v>
      </c>
      <c r="U184" s="223">
        <v>104</v>
      </c>
      <c r="V184" s="288">
        <v>89</v>
      </c>
      <c r="W184" s="288">
        <v>89</v>
      </c>
      <c r="X184" s="288">
        <v>89</v>
      </c>
      <c r="Y184" s="5"/>
      <c r="Z184" s="224">
        <f t="shared" si="10"/>
        <v>0</v>
      </c>
      <c r="AA184" s="265">
        <f t="shared" si="11"/>
        <v>0</v>
      </c>
      <c r="AB184" s="198" t="s">
        <v>862</v>
      </c>
      <c r="AC184" s="199"/>
      <c r="AD184" s="200"/>
      <c r="AE184" s="200"/>
      <c r="AF184" s="169" t="str">
        <f t="shared" si="13"/>
        <v/>
      </c>
    </row>
    <row r="185" spans="2:32" s="170" customFormat="1">
      <c r="B185" s="248"/>
      <c r="C185" s="196" t="s">
        <v>719</v>
      </c>
      <c r="D185" s="262"/>
      <c r="E185" s="294">
        <v>1252</v>
      </c>
      <c r="F185" s="294">
        <v>1252</v>
      </c>
      <c r="G185" s="262"/>
      <c r="H185" s="262"/>
      <c r="I185" s="196" t="s">
        <v>10</v>
      </c>
      <c r="J185" s="196" t="s">
        <v>630</v>
      </c>
      <c r="K185" s="196" t="s">
        <v>441</v>
      </c>
      <c r="L185" s="196" t="s">
        <v>442</v>
      </c>
      <c r="M185" s="196" t="s">
        <v>443</v>
      </c>
      <c r="N185" s="293" t="s">
        <v>178</v>
      </c>
      <c r="O185" s="218"/>
      <c r="P185" s="218"/>
      <c r="Q185" s="218"/>
      <c r="R185" s="219"/>
      <c r="S185" s="197" t="s">
        <v>102</v>
      </c>
      <c r="T185" s="220">
        <v>24</v>
      </c>
      <c r="U185" s="223">
        <v>104</v>
      </c>
      <c r="V185" s="288">
        <v>89</v>
      </c>
      <c r="W185" s="288">
        <v>89</v>
      </c>
      <c r="X185" s="288">
        <v>89</v>
      </c>
      <c r="Y185" s="5"/>
      <c r="Z185" s="224">
        <f t="shared" si="10"/>
        <v>0</v>
      </c>
      <c r="AA185" s="265">
        <f t="shared" si="11"/>
        <v>0</v>
      </c>
      <c r="AB185" s="198" t="s">
        <v>862</v>
      </c>
      <c r="AC185" s="199"/>
      <c r="AD185" s="200"/>
      <c r="AE185" s="200"/>
      <c r="AF185" s="169" t="str">
        <f t="shared" si="13"/>
        <v/>
      </c>
    </row>
    <row r="186" spans="2:32" s="170" customFormat="1">
      <c r="B186" s="248"/>
      <c r="C186" s="196" t="s">
        <v>720</v>
      </c>
      <c r="D186" s="262">
        <v>87</v>
      </c>
      <c r="E186" s="294">
        <v>12</v>
      </c>
      <c r="F186" s="294">
        <v>0</v>
      </c>
      <c r="G186" s="262">
        <v>0</v>
      </c>
      <c r="H186" s="262">
        <v>0</v>
      </c>
      <c r="I186" s="196" t="s">
        <v>10</v>
      </c>
      <c r="J186" s="196" t="s">
        <v>630</v>
      </c>
      <c r="K186" s="196" t="s">
        <v>64</v>
      </c>
      <c r="L186" s="196" t="s">
        <v>63</v>
      </c>
      <c r="M186" s="196" t="s">
        <v>645</v>
      </c>
      <c r="N186" s="293" t="s">
        <v>178</v>
      </c>
      <c r="O186" s="218"/>
      <c r="P186" s="218"/>
      <c r="Q186" s="218"/>
      <c r="R186" s="219"/>
      <c r="S186" s="197" t="s">
        <v>102</v>
      </c>
      <c r="T186" s="220">
        <v>24</v>
      </c>
      <c r="U186" s="223">
        <v>198</v>
      </c>
      <c r="V186" s="288">
        <v>170</v>
      </c>
      <c r="W186" s="288">
        <v>170</v>
      </c>
      <c r="X186" s="288">
        <v>170</v>
      </c>
      <c r="Y186" s="5"/>
      <c r="Z186" s="224">
        <f t="shared" si="10"/>
        <v>0</v>
      </c>
      <c r="AA186" s="265">
        <f t="shared" si="11"/>
        <v>0</v>
      </c>
      <c r="AB186" s="198" t="s">
        <v>862</v>
      </c>
      <c r="AC186" s="199"/>
      <c r="AD186" s="200"/>
      <c r="AE186" s="200"/>
      <c r="AF186" s="169" t="str">
        <f t="shared" si="13"/>
        <v/>
      </c>
    </row>
    <row r="187" spans="2:32" s="170" customFormat="1">
      <c r="B187" s="248"/>
      <c r="C187" s="196" t="s">
        <v>721</v>
      </c>
      <c r="D187" s="262"/>
      <c r="E187" s="294">
        <v>2</v>
      </c>
      <c r="F187" s="294">
        <v>0</v>
      </c>
      <c r="G187" s="262"/>
      <c r="H187" s="262"/>
      <c r="I187" s="196" t="s">
        <v>10</v>
      </c>
      <c r="J187" s="196" t="s">
        <v>630</v>
      </c>
      <c r="K187" s="196" t="s">
        <v>64</v>
      </c>
      <c r="L187" s="196" t="s">
        <v>63</v>
      </c>
      <c r="M187" s="196" t="s">
        <v>646</v>
      </c>
      <c r="N187" s="293" t="s">
        <v>178</v>
      </c>
      <c r="O187" s="218"/>
      <c r="P187" s="218"/>
      <c r="Q187" s="218"/>
      <c r="R187" s="219"/>
      <c r="S187" s="197" t="s">
        <v>102</v>
      </c>
      <c r="T187" s="220">
        <v>24</v>
      </c>
      <c r="U187" s="223">
        <v>198</v>
      </c>
      <c r="V187" s="288">
        <v>170</v>
      </c>
      <c r="W187" s="288">
        <v>170</v>
      </c>
      <c r="X187" s="288">
        <v>170</v>
      </c>
      <c r="Y187" s="5"/>
      <c r="Z187" s="224">
        <f t="shared" si="10"/>
        <v>0</v>
      </c>
      <c r="AA187" s="265">
        <f t="shared" si="11"/>
        <v>0</v>
      </c>
      <c r="AB187" s="198" t="s">
        <v>862</v>
      </c>
      <c r="AC187" s="199"/>
      <c r="AD187" s="200"/>
      <c r="AE187" s="200"/>
      <c r="AF187" s="169" t="str">
        <f t="shared" si="13"/>
        <v/>
      </c>
    </row>
    <row r="188" spans="2:32" s="170" customFormat="1">
      <c r="B188" s="248"/>
      <c r="C188" s="196" t="s">
        <v>722</v>
      </c>
      <c r="D188" s="262">
        <v>0</v>
      </c>
      <c r="E188" s="294">
        <v>10</v>
      </c>
      <c r="F188" s="294">
        <v>0</v>
      </c>
      <c r="G188" s="262">
        <v>230</v>
      </c>
      <c r="H188" s="262">
        <v>0</v>
      </c>
      <c r="I188" s="196" t="s">
        <v>10</v>
      </c>
      <c r="J188" s="196" t="s">
        <v>630</v>
      </c>
      <c r="K188" s="196" t="s">
        <v>64</v>
      </c>
      <c r="L188" s="196" t="s">
        <v>63</v>
      </c>
      <c r="M188" s="196" t="s">
        <v>647</v>
      </c>
      <c r="N188" s="293" t="s">
        <v>178</v>
      </c>
      <c r="O188" s="218"/>
      <c r="P188" s="218"/>
      <c r="Q188" s="218"/>
      <c r="R188" s="219"/>
      <c r="S188" s="197" t="s">
        <v>102</v>
      </c>
      <c r="T188" s="220">
        <v>24</v>
      </c>
      <c r="U188" s="223">
        <v>198</v>
      </c>
      <c r="V188" s="288">
        <v>170</v>
      </c>
      <c r="W188" s="288">
        <v>170</v>
      </c>
      <c r="X188" s="288">
        <v>170</v>
      </c>
      <c r="Y188" s="5"/>
      <c r="Z188" s="224">
        <f t="shared" si="10"/>
        <v>0</v>
      </c>
      <c r="AA188" s="265">
        <f t="shared" si="11"/>
        <v>0</v>
      </c>
      <c r="AB188" s="198" t="s">
        <v>862</v>
      </c>
      <c r="AC188" s="199"/>
      <c r="AD188" s="200"/>
      <c r="AE188" s="200"/>
      <c r="AF188" s="169" t="str">
        <f t="shared" si="13"/>
        <v/>
      </c>
    </row>
    <row r="189" spans="2:32" s="170" customFormat="1">
      <c r="B189" s="248"/>
      <c r="C189" s="196" t="s">
        <v>723</v>
      </c>
      <c r="D189" s="262">
        <v>84</v>
      </c>
      <c r="E189" s="294">
        <v>13</v>
      </c>
      <c r="F189" s="294">
        <v>0</v>
      </c>
      <c r="G189" s="262">
        <v>0</v>
      </c>
      <c r="H189" s="262">
        <v>0</v>
      </c>
      <c r="I189" s="196" t="s">
        <v>10</v>
      </c>
      <c r="J189" s="196" t="s">
        <v>630</v>
      </c>
      <c r="K189" s="196" t="s">
        <v>64</v>
      </c>
      <c r="L189" s="196" t="s">
        <v>63</v>
      </c>
      <c r="M189" s="196" t="s">
        <v>648</v>
      </c>
      <c r="N189" s="293" t="s">
        <v>178</v>
      </c>
      <c r="O189" s="218"/>
      <c r="P189" s="218"/>
      <c r="Q189" s="218"/>
      <c r="R189" s="219"/>
      <c r="S189" s="197" t="s">
        <v>102</v>
      </c>
      <c r="T189" s="220">
        <v>24</v>
      </c>
      <c r="U189" s="223">
        <v>198</v>
      </c>
      <c r="V189" s="288">
        <v>170</v>
      </c>
      <c r="W189" s="288">
        <v>170</v>
      </c>
      <c r="X189" s="288">
        <v>170</v>
      </c>
      <c r="Y189" s="5"/>
      <c r="Z189" s="224">
        <f t="shared" si="10"/>
        <v>0</v>
      </c>
      <c r="AA189" s="265">
        <f t="shared" si="11"/>
        <v>0</v>
      </c>
      <c r="AB189" s="198" t="s">
        <v>862</v>
      </c>
      <c r="AC189" s="199"/>
      <c r="AD189" s="200"/>
      <c r="AE189" s="200"/>
      <c r="AF189" s="169" t="str">
        <f t="shared" si="13"/>
        <v/>
      </c>
    </row>
    <row r="190" spans="2:32" s="170" customFormat="1">
      <c r="B190" s="248"/>
      <c r="C190" s="196" t="s">
        <v>724</v>
      </c>
      <c r="D190" s="262"/>
      <c r="E190" s="294">
        <v>8</v>
      </c>
      <c r="F190" s="294">
        <v>0</v>
      </c>
      <c r="G190" s="262"/>
      <c r="H190" s="262"/>
      <c r="I190" s="196" t="s">
        <v>10</v>
      </c>
      <c r="J190" s="196" t="s">
        <v>630</v>
      </c>
      <c r="K190" s="196" t="s">
        <v>64</v>
      </c>
      <c r="L190" s="196" t="s">
        <v>63</v>
      </c>
      <c r="M190" s="196" t="s">
        <v>649</v>
      </c>
      <c r="N190" s="293" t="s">
        <v>178</v>
      </c>
      <c r="O190" s="218"/>
      <c r="P190" s="218"/>
      <c r="Q190" s="218"/>
      <c r="R190" s="219"/>
      <c r="S190" s="197" t="s">
        <v>102</v>
      </c>
      <c r="T190" s="220">
        <v>24</v>
      </c>
      <c r="U190" s="223">
        <v>198</v>
      </c>
      <c r="V190" s="288">
        <v>170</v>
      </c>
      <c r="W190" s="288">
        <v>170</v>
      </c>
      <c r="X190" s="288">
        <v>170</v>
      </c>
      <c r="Y190" s="5"/>
      <c r="Z190" s="224">
        <f t="shared" si="10"/>
        <v>0</v>
      </c>
      <c r="AA190" s="265">
        <f t="shared" si="11"/>
        <v>0</v>
      </c>
      <c r="AB190" s="198" t="s">
        <v>862</v>
      </c>
      <c r="AC190" s="199"/>
      <c r="AD190" s="200"/>
      <c r="AE190" s="200"/>
      <c r="AF190" s="169" t="str">
        <f t="shared" si="13"/>
        <v/>
      </c>
    </row>
    <row r="191" spans="2:32" s="170" customFormat="1">
      <c r="B191" s="248"/>
      <c r="C191" s="196" t="s">
        <v>725</v>
      </c>
      <c r="D191" s="262"/>
      <c r="E191" s="294"/>
      <c r="F191" s="294"/>
      <c r="G191" s="262"/>
      <c r="H191" s="262"/>
      <c r="I191" s="196" t="s">
        <v>10</v>
      </c>
      <c r="J191" s="297" t="s">
        <v>630</v>
      </c>
      <c r="K191" s="297" t="s">
        <v>64</v>
      </c>
      <c r="L191" s="297" t="s">
        <v>63</v>
      </c>
      <c r="M191" s="297" t="s">
        <v>650</v>
      </c>
      <c r="N191" s="298" t="s">
        <v>178</v>
      </c>
      <c r="O191" s="299"/>
      <c r="P191" s="299"/>
      <c r="Q191" s="299"/>
      <c r="R191" s="301"/>
      <c r="S191" s="197" t="s">
        <v>102</v>
      </c>
      <c r="T191" s="220">
        <v>24</v>
      </c>
      <c r="U191" s="223">
        <v>198</v>
      </c>
      <c r="V191" s="288">
        <v>170</v>
      </c>
      <c r="W191" s="288">
        <v>170</v>
      </c>
      <c r="X191" s="288">
        <v>170</v>
      </c>
      <c r="Y191" s="5"/>
      <c r="Z191" s="224">
        <f t="shared" si="10"/>
        <v>0</v>
      </c>
      <c r="AA191" s="265">
        <f t="shared" si="11"/>
        <v>0</v>
      </c>
      <c r="AB191" s="198" t="s">
        <v>862</v>
      </c>
      <c r="AC191" s="199"/>
      <c r="AD191" s="200"/>
      <c r="AE191" s="200"/>
      <c r="AF191" s="169" t="str">
        <f t="shared" si="13"/>
        <v/>
      </c>
    </row>
    <row r="192" spans="2:32" s="170" customFormat="1">
      <c r="B192" s="248"/>
      <c r="C192" s="196" t="s">
        <v>726</v>
      </c>
      <c r="D192" s="262"/>
      <c r="E192" s="294">
        <v>3</v>
      </c>
      <c r="F192" s="294">
        <v>0</v>
      </c>
      <c r="G192" s="262"/>
      <c r="H192" s="262"/>
      <c r="I192" s="196" t="s">
        <v>10</v>
      </c>
      <c r="J192" s="196" t="s">
        <v>630</v>
      </c>
      <c r="K192" s="196" t="s">
        <v>64</v>
      </c>
      <c r="L192" s="196" t="s">
        <v>63</v>
      </c>
      <c r="M192" s="196" t="s">
        <v>651</v>
      </c>
      <c r="N192" s="293" t="s">
        <v>178</v>
      </c>
      <c r="O192" s="218"/>
      <c r="P192" s="218"/>
      <c r="Q192" s="218"/>
      <c r="R192" s="219"/>
      <c r="S192" s="197" t="s">
        <v>102</v>
      </c>
      <c r="T192" s="220">
        <v>24</v>
      </c>
      <c r="U192" s="223">
        <v>198</v>
      </c>
      <c r="V192" s="288">
        <v>170</v>
      </c>
      <c r="W192" s="288">
        <v>170</v>
      </c>
      <c r="X192" s="288">
        <v>170</v>
      </c>
      <c r="Y192" s="5"/>
      <c r="Z192" s="224">
        <f t="shared" si="10"/>
        <v>0</v>
      </c>
      <c r="AA192" s="265">
        <f t="shared" si="11"/>
        <v>0</v>
      </c>
      <c r="AB192" s="198" t="s">
        <v>862</v>
      </c>
      <c r="AC192" s="199"/>
      <c r="AD192" s="200"/>
      <c r="AE192" s="200"/>
      <c r="AF192" s="169" t="str">
        <f t="shared" si="13"/>
        <v/>
      </c>
    </row>
    <row r="193" spans="2:32" s="170" customFormat="1">
      <c r="B193" s="248"/>
      <c r="C193" s="196" t="s">
        <v>727</v>
      </c>
      <c r="D193" s="262">
        <v>0</v>
      </c>
      <c r="E193" s="294">
        <v>37</v>
      </c>
      <c r="F193" s="294">
        <v>0</v>
      </c>
      <c r="G193" s="262">
        <v>367</v>
      </c>
      <c r="H193" s="262">
        <v>0</v>
      </c>
      <c r="I193" s="196" t="s">
        <v>10</v>
      </c>
      <c r="J193" s="196" t="s">
        <v>630</v>
      </c>
      <c r="K193" s="196" t="s">
        <v>64</v>
      </c>
      <c r="L193" s="196" t="s">
        <v>63</v>
      </c>
      <c r="M193" s="196" t="s">
        <v>652</v>
      </c>
      <c r="N193" s="293" t="s">
        <v>178</v>
      </c>
      <c r="O193" s="218"/>
      <c r="P193" s="218"/>
      <c r="Q193" s="218"/>
      <c r="R193" s="219"/>
      <c r="S193" s="197" t="s">
        <v>102</v>
      </c>
      <c r="T193" s="220">
        <v>24</v>
      </c>
      <c r="U193" s="223">
        <v>198</v>
      </c>
      <c r="V193" s="288">
        <v>170</v>
      </c>
      <c r="W193" s="288">
        <v>170</v>
      </c>
      <c r="X193" s="288">
        <v>170</v>
      </c>
      <c r="Y193" s="5"/>
      <c r="Z193" s="224">
        <f t="shared" si="10"/>
        <v>0</v>
      </c>
      <c r="AA193" s="265">
        <f t="shared" si="11"/>
        <v>0</v>
      </c>
      <c r="AB193" s="198" t="s">
        <v>862</v>
      </c>
      <c r="AC193" s="199"/>
      <c r="AD193" s="200"/>
      <c r="AE193" s="200"/>
      <c r="AF193" s="169" t="str">
        <f t="shared" si="13"/>
        <v/>
      </c>
    </row>
    <row r="194" spans="2:32" s="170" customFormat="1">
      <c r="B194" s="248"/>
      <c r="C194" s="196" t="s">
        <v>728</v>
      </c>
      <c r="D194" s="262">
        <v>0</v>
      </c>
      <c r="E194" s="294">
        <v>47</v>
      </c>
      <c r="F194" s="294">
        <v>10</v>
      </c>
      <c r="G194" s="262">
        <v>21</v>
      </c>
      <c r="H194" s="262">
        <v>0</v>
      </c>
      <c r="I194" s="196" t="s">
        <v>10</v>
      </c>
      <c r="J194" s="196" t="s">
        <v>630</v>
      </c>
      <c r="K194" s="196" t="s">
        <v>64</v>
      </c>
      <c r="L194" s="196" t="s">
        <v>63</v>
      </c>
      <c r="M194" s="196" t="s">
        <v>653</v>
      </c>
      <c r="N194" s="293" t="s">
        <v>178</v>
      </c>
      <c r="O194" s="218"/>
      <c r="P194" s="218"/>
      <c r="Q194" s="218"/>
      <c r="R194" s="219"/>
      <c r="S194" s="197" t="s">
        <v>102</v>
      </c>
      <c r="T194" s="220">
        <v>24</v>
      </c>
      <c r="U194" s="223">
        <v>198</v>
      </c>
      <c r="V194" s="288">
        <v>170</v>
      </c>
      <c r="W194" s="288">
        <v>170</v>
      </c>
      <c r="X194" s="288">
        <v>170</v>
      </c>
      <c r="Y194" s="5"/>
      <c r="Z194" s="224">
        <f t="shared" si="10"/>
        <v>0</v>
      </c>
      <c r="AA194" s="265">
        <f t="shared" si="11"/>
        <v>0</v>
      </c>
      <c r="AB194" s="198" t="s">
        <v>862</v>
      </c>
      <c r="AC194" s="199"/>
      <c r="AD194" s="200"/>
      <c r="AE194" s="200"/>
      <c r="AF194" s="169" t="str">
        <f t="shared" si="13"/>
        <v/>
      </c>
    </row>
    <row r="195" spans="2:32" s="170" customFormat="1">
      <c r="B195" s="248"/>
      <c r="C195" s="196" t="s">
        <v>729</v>
      </c>
      <c r="D195" s="262">
        <v>78</v>
      </c>
      <c r="E195" s="294"/>
      <c r="F195" s="294"/>
      <c r="G195" s="262">
        <v>0</v>
      </c>
      <c r="H195" s="262">
        <v>0</v>
      </c>
      <c r="I195" s="196" t="s">
        <v>10</v>
      </c>
      <c r="J195" s="196" t="s">
        <v>630</v>
      </c>
      <c r="K195" s="196" t="s">
        <v>64</v>
      </c>
      <c r="L195" s="196" t="s">
        <v>63</v>
      </c>
      <c r="M195" s="196" t="s">
        <v>654</v>
      </c>
      <c r="N195" s="293" t="s">
        <v>178</v>
      </c>
      <c r="O195" s="218"/>
      <c r="P195" s="218"/>
      <c r="Q195" s="218"/>
      <c r="R195" s="250"/>
      <c r="S195" s="197" t="s">
        <v>102</v>
      </c>
      <c r="T195" s="220">
        <v>24</v>
      </c>
      <c r="U195" s="223">
        <v>198</v>
      </c>
      <c r="V195" s="288">
        <v>170</v>
      </c>
      <c r="W195" s="288">
        <v>170</v>
      </c>
      <c r="X195" s="288">
        <v>170</v>
      </c>
      <c r="Y195" s="5"/>
      <c r="Z195" s="224">
        <f t="shared" si="10"/>
        <v>0</v>
      </c>
      <c r="AA195" s="265">
        <f t="shared" si="11"/>
        <v>0</v>
      </c>
      <c r="AB195" s="198" t="s">
        <v>862</v>
      </c>
      <c r="AC195" s="199"/>
      <c r="AD195" s="200"/>
      <c r="AE195" s="200"/>
      <c r="AF195" s="169" t="str">
        <f t="shared" si="13"/>
        <v/>
      </c>
    </row>
    <row r="196" spans="2:32" s="170" customFormat="1">
      <c r="B196" s="248"/>
      <c r="C196" s="196" t="s">
        <v>730</v>
      </c>
      <c r="D196" s="262"/>
      <c r="E196" s="294">
        <v>7</v>
      </c>
      <c r="F196" s="294">
        <v>0</v>
      </c>
      <c r="G196" s="262"/>
      <c r="H196" s="262"/>
      <c r="I196" s="196" t="s">
        <v>10</v>
      </c>
      <c r="J196" s="196" t="s">
        <v>630</v>
      </c>
      <c r="K196" s="196" t="s">
        <v>64</v>
      </c>
      <c r="L196" s="196" t="s">
        <v>63</v>
      </c>
      <c r="M196" s="196" t="s">
        <v>655</v>
      </c>
      <c r="N196" s="293" t="s">
        <v>178</v>
      </c>
      <c r="O196" s="218"/>
      <c r="P196" s="218"/>
      <c r="Q196" s="218"/>
      <c r="R196" s="250"/>
      <c r="S196" s="197" t="s">
        <v>102</v>
      </c>
      <c r="T196" s="220">
        <v>24</v>
      </c>
      <c r="U196" s="223">
        <v>198</v>
      </c>
      <c r="V196" s="288">
        <v>170</v>
      </c>
      <c r="W196" s="288">
        <v>170</v>
      </c>
      <c r="X196" s="288">
        <v>170</v>
      </c>
      <c r="Y196" s="5"/>
      <c r="Z196" s="224">
        <f t="shared" si="10"/>
        <v>0</v>
      </c>
      <c r="AA196" s="265">
        <f t="shared" si="11"/>
        <v>0</v>
      </c>
      <c r="AB196" s="198" t="s">
        <v>862</v>
      </c>
      <c r="AC196" s="199"/>
      <c r="AD196" s="200"/>
      <c r="AE196" s="200"/>
      <c r="AF196" s="169" t="str">
        <f t="shared" si="13"/>
        <v/>
      </c>
    </row>
    <row r="197" spans="2:32" s="170" customFormat="1">
      <c r="B197" s="248"/>
      <c r="C197" s="196" t="s">
        <v>731</v>
      </c>
      <c r="D197" s="262"/>
      <c r="E197" s="294">
        <v>13</v>
      </c>
      <c r="F197" s="294">
        <v>0</v>
      </c>
      <c r="G197" s="262"/>
      <c r="H197" s="262"/>
      <c r="I197" s="196" t="s">
        <v>10</v>
      </c>
      <c r="J197" s="196" t="s">
        <v>630</v>
      </c>
      <c r="K197" s="196" t="s">
        <v>64</v>
      </c>
      <c r="L197" s="196" t="s">
        <v>63</v>
      </c>
      <c r="M197" s="196" t="s">
        <v>656</v>
      </c>
      <c r="N197" s="293" t="s">
        <v>178</v>
      </c>
      <c r="O197" s="218"/>
      <c r="P197" s="218"/>
      <c r="Q197" s="218"/>
      <c r="R197" s="219"/>
      <c r="S197" s="197" t="s">
        <v>102</v>
      </c>
      <c r="T197" s="220">
        <v>24</v>
      </c>
      <c r="U197" s="223">
        <v>198</v>
      </c>
      <c r="V197" s="288">
        <v>170</v>
      </c>
      <c r="W197" s="288">
        <v>170</v>
      </c>
      <c r="X197" s="288">
        <v>170</v>
      </c>
      <c r="Y197" s="5"/>
      <c r="Z197" s="224">
        <f t="shared" si="10"/>
        <v>0</v>
      </c>
      <c r="AA197" s="265">
        <f t="shared" si="11"/>
        <v>0</v>
      </c>
      <c r="AB197" s="198" t="s">
        <v>862</v>
      </c>
      <c r="AC197" s="199"/>
      <c r="AD197" s="200"/>
      <c r="AE197" s="200"/>
      <c r="AF197" s="169" t="str">
        <f t="shared" si="13"/>
        <v/>
      </c>
    </row>
    <row r="198" spans="2:32" s="170" customFormat="1">
      <c r="B198" s="248"/>
      <c r="C198" s="196" t="s">
        <v>732</v>
      </c>
      <c r="D198" s="262"/>
      <c r="E198" s="294">
        <v>18</v>
      </c>
      <c r="F198" s="294">
        <v>0</v>
      </c>
      <c r="G198" s="262"/>
      <c r="H198" s="262"/>
      <c r="I198" s="196" t="s">
        <v>10</v>
      </c>
      <c r="J198" s="196" t="s">
        <v>630</v>
      </c>
      <c r="K198" s="196" t="s">
        <v>64</v>
      </c>
      <c r="L198" s="196" t="s">
        <v>63</v>
      </c>
      <c r="M198" s="196" t="s">
        <v>657</v>
      </c>
      <c r="N198" s="293" t="s">
        <v>178</v>
      </c>
      <c r="O198" s="218"/>
      <c r="P198" s="218"/>
      <c r="Q198" s="218"/>
      <c r="R198" s="250"/>
      <c r="S198" s="197" t="s">
        <v>102</v>
      </c>
      <c r="T198" s="220">
        <v>24</v>
      </c>
      <c r="U198" s="223">
        <v>198</v>
      </c>
      <c r="V198" s="288">
        <v>170</v>
      </c>
      <c r="W198" s="288">
        <v>170</v>
      </c>
      <c r="X198" s="288">
        <v>170</v>
      </c>
      <c r="Y198" s="5"/>
      <c r="Z198" s="224">
        <f t="shared" si="10"/>
        <v>0</v>
      </c>
      <c r="AA198" s="265">
        <f t="shared" si="11"/>
        <v>0</v>
      </c>
      <c r="AB198" s="198" t="s">
        <v>862</v>
      </c>
      <c r="AC198" s="199"/>
      <c r="AD198" s="200"/>
      <c r="AE198" s="200"/>
      <c r="AF198" s="169" t="str">
        <f t="shared" si="13"/>
        <v/>
      </c>
    </row>
    <row r="199" spans="2:32" s="170" customFormat="1">
      <c r="B199" s="248"/>
      <c r="C199" s="196" t="s">
        <v>733</v>
      </c>
      <c r="D199" s="262"/>
      <c r="E199" s="294">
        <v>20</v>
      </c>
      <c r="F199" s="294">
        <v>0</v>
      </c>
      <c r="G199" s="262"/>
      <c r="H199" s="262"/>
      <c r="I199" s="196" t="s">
        <v>10</v>
      </c>
      <c r="J199" s="196" t="s">
        <v>630</v>
      </c>
      <c r="K199" s="196" t="s">
        <v>64</v>
      </c>
      <c r="L199" s="196" t="s">
        <v>63</v>
      </c>
      <c r="M199" s="196" t="s">
        <v>658</v>
      </c>
      <c r="N199" s="293" t="s">
        <v>178</v>
      </c>
      <c r="O199" s="218"/>
      <c r="P199" s="218"/>
      <c r="Q199" s="218"/>
      <c r="R199" s="250"/>
      <c r="S199" s="197" t="s">
        <v>102</v>
      </c>
      <c r="T199" s="220">
        <v>24</v>
      </c>
      <c r="U199" s="223">
        <v>198</v>
      </c>
      <c r="V199" s="288">
        <v>170</v>
      </c>
      <c r="W199" s="288">
        <v>170</v>
      </c>
      <c r="X199" s="288">
        <v>170</v>
      </c>
      <c r="Y199" s="5"/>
      <c r="Z199" s="224">
        <f t="shared" si="10"/>
        <v>0</v>
      </c>
      <c r="AA199" s="265">
        <f t="shared" si="11"/>
        <v>0</v>
      </c>
      <c r="AB199" s="198" t="s">
        <v>862</v>
      </c>
      <c r="AC199" s="199"/>
      <c r="AD199" s="200"/>
      <c r="AE199" s="200"/>
      <c r="AF199" s="169" t="str">
        <f t="shared" si="13"/>
        <v/>
      </c>
    </row>
    <row r="200" spans="2:32" s="170" customFormat="1">
      <c r="B200" s="248"/>
      <c r="C200" s="196" t="s">
        <v>734</v>
      </c>
      <c r="D200" s="262"/>
      <c r="E200" s="294">
        <v>3</v>
      </c>
      <c r="F200" s="294">
        <v>0</v>
      </c>
      <c r="G200" s="262"/>
      <c r="H200" s="262"/>
      <c r="I200" s="196" t="s">
        <v>10</v>
      </c>
      <c r="J200" s="196" t="s">
        <v>630</v>
      </c>
      <c r="K200" s="196" t="s">
        <v>64</v>
      </c>
      <c r="L200" s="196" t="s">
        <v>63</v>
      </c>
      <c r="M200" s="196" t="s">
        <v>659</v>
      </c>
      <c r="N200" s="293" t="s">
        <v>178</v>
      </c>
      <c r="O200" s="218"/>
      <c r="P200" s="218"/>
      <c r="Q200" s="218"/>
      <c r="R200" s="219"/>
      <c r="S200" s="197" t="s">
        <v>102</v>
      </c>
      <c r="T200" s="220">
        <v>24</v>
      </c>
      <c r="U200" s="223">
        <v>198</v>
      </c>
      <c r="V200" s="288">
        <v>170</v>
      </c>
      <c r="W200" s="288">
        <v>170</v>
      </c>
      <c r="X200" s="288">
        <v>170</v>
      </c>
      <c r="Y200" s="5"/>
      <c r="Z200" s="224">
        <f t="shared" si="10"/>
        <v>0</v>
      </c>
      <c r="AA200" s="265">
        <f t="shared" si="11"/>
        <v>0</v>
      </c>
      <c r="AB200" s="198" t="s">
        <v>862</v>
      </c>
      <c r="AC200" s="199"/>
      <c r="AD200" s="200"/>
      <c r="AE200" s="200"/>
      <c r="AF200" s="169" t="str">
        <f t="shared" si="13"/>
        <v/>
      </c>
    </row>
    <row r="201" spans="2:32" s="170" customFormat="1">
      <c r="B201" s="248"/>
      <c r="C201" s="196" t="s">
        <v>735</v>
      </c>
      <c r="D201" s="262"/>
      <c r="E201" s="294"/>
      <c r="F201" s="294"/>
      <c r="G201" s="262"/>
      <c r="H201" s="262"/>
      <c r="I201" s="196" t="s">
        <v>10</v>
      </c>
      <c r="J201" s="297" t="s">
        <v>630</v>
      </c>
      <c r="K201" s="297" t="s">
        <v>64</v>
      </c>
      <c r="L201" s="297" t="s">
        <v>63</v>
      </c>
      <c r="M201" s="297" t="s">
        <v>660</v>
      </c>
      <c r="N201" s="298" t="s">
        <v>178</v>
      </c>
      <c r="O201" s="299"/>
      <c r="P201" s="299"/>
      <c r="Q201" s="299"/>
      <c r="R201" s="301"/>
      <c r="S201" s="197" t="s">
        <v>102</v>
      </c>
      <c r="T201" s="220">
        <v>24</v>
      </c>
      <c r="U201" s="223">
        <v>198</v>
      </c>
      <c r="V201" s="288">
        <v>170</v>
      </c>
      <c r="W201" s="288">
        <v>170</v>
      </c>
      <c r="X201" s="288">
        <v>170</v>
      </c>
      <c r="Y201" s="5"/>
      <c r="Z201" s="224">
        <f t="shared" si="10"/>
        <v>0</v>
      </c>
      <c r="AA201" s="265">
        <f t="shared" si="11"/>
        <v>0</v>
      </c>
      <c r="AB201" s="198" t="s">
        <v>862</v>
      </c>
      <c r="AC201" s="199"/>
      <c r="AD201" s="200"/>
      <c r="AE201" s="200"/>
      <c r="AF201" s="169" t="str">
        <f t="shared" si="13"/>
        <v/>
      </c>
    </row>
    <row r="202" spans="2:32" s="170" customFormat="1">
      <c r="B202" s="248"/>
      <c r="C202" s="196" t="s">
        <v>736</v>
      </c>
      <c r="D202" s="262"/>
      <c r="E202" s="294">
        <v>39</v>
      </c>
      <c r="F202" s="294">
        <v>0</v>
      </c>
      <c r="G202" s="262"/>
      <c r="H202" s="262"/>
      <c r="I202" s="196" t="s">
        <v>10</v>
      </c>
      <c r="J202" s="196" t="s">
        <v>630</v>
      </c>
      <c r="K202" s="196" t="s">
        <v>64</v>
      </c>
      <c r="L202" s="196" t="s">
        <v>63</v>
      </c>
      <c r="M202" s="196" t="s">
        <v>661</v>
      </c>
      <c r="N202" s="293" t="s">
        <v>178</v>
      </c>
      <c r="O202" s="218"/>
      <c r="P202" s="218"/>
      <c r="Q202" s="218"/>
      <c r="R202" s="250"/>
      <c r="S202" s="197" t="s">
        <v>102</v>
      </c>
      <c r="T202" s="220">
        <v>24</v>
      </c>
      <c r="U202" s="223">
        <v>198</v>
      </c>
      <c r="V202" s="288">
        <v>170</v>
      </c>
      <c r="W202" s="288">
        <v>170</v>
      </c>
      <c r="X202" s="288">
        <v>170</v>
      </c>
      <c r="Y202" s="5"/>
      <c r="Z202" s="224">
        <f t="shared" si="10"/>
        <v>0</v>
      </c>
      <c r="AA202" s="265">
        <f t="shared" si="11"/>
        <v>0</v>
      </c>
      <c r="AB202" s="198" t="s">
        <v>862</v>
      </c>
      <c r="AC202" s="199"/>
      <c r="AD202" s="200"/>
      <c r="AE202" s="200"/>
      <c r="AF202" s="169" t="str">
        <f t="shared" si="13"/>
        <v/>
      </c>
    </row>
    <row r="203" spans="2:32" s="170" customFormat="1">
      <c r="B203" s="248"/>
      <c r="C203" s="196" t="s">
        <v>737</v>
      </c>
      <c r="D203" s="262"/>
      <c r="E203" s="294">
        <v>32</v>
      </c>
      <c r="F203" s="294">
        <v>10</v>
      </c>
      <c r="G203" s="262"/>
      <c r="H203" s="262"/>
      <c r="I203" s="196" t="s">
        <v>10</v>
      </c>
      <c r="J203" s="196" t="s">
        <v>630</v>
      </c>
      <c r="K203" s="196" t="s">
        <v>64</v>
      </c>
      <c r="L203" s="196" t="s">
        <v>63</v>
      </c>
      <c r="M203" s="196" t="s">
        <v>662</v>
      </c>
      <c r="N203" s="293" t="s">
        <v>178</v>
      </c>
      <c r="O203" s="218"/>
      <c r="P203" s="218"/>
      <c r="Q203" s="218"/>
      <c r="R203" s="219"/>
      <c r="S203" s="197" t="s">
        <v>102</v>
      </c>
      <c r="T203" s="220">
        <v>24</v>
      </c>
      <c r="U203" s="223">
        <v>198</v>
      </c>
      <c r="V203" s="288">
        <v>170</v>
      </c>
      <c r="W203" s="288">
        <v>170</v>
      </c>
      <c r="X203" s="288">
        <v>170</v>
      </c>
      <c r="Y203" s="5"/>
      <c r="Z203" s="224">
        <f t="shared" si="10"/>
        <v>0</v>
      </c>
      <c r="AA203" s="265">
        <f t="shared" si="11"/>
        <v>0</v>
      </c>
      <c r="AB203" s="198" t="s">
        <v>862</v>
      </c>
      <c r="AC203" s="199"/>
      <c r="AD203" s="200"/>
      <c r="AE203" s="200"/>
      <c r="AF203" s="169" t="str">
        <f t="shared" si="13"/>
        <v/>
      </c>
    </row>
    <row r="204" spans="2:32" s="170" customFormat="1">
      <c r="B204" s="248"/>
      <c r="C204" s="196" t="s">
        <v>738</v>
      </c>
      <c r="D204" s="262"/>
      <c r="E204" s="294">
        <v>3</v>
      </c>
      <c r="F204" s="294">
        <v>0</v>
      </c>
      <c r="G204" s="262"/>
      <c r="H204" s="262"/>
      <c r="I204" s="196" t="s">
        <v>10</v>
      </c>
      <c r="J204" s="196" t="s">
        <v>630</v>
      </c>
      <c r="K204" s="196" t="s">
        <v>64</v>
      </c>
      <c r="L204" s="196" t="s">
        <v>63</v>
      </c>
      <c r="M204" s="196" t="s">
        <v>663</v>
      </c>
      <c r="N204" s="293" t="s">
        <v>178</v>
      </c>
      <c r="O204" s="218"/>
      <c r="P204" s="218"/>
      <c r="Q204" s="218"/>
      <c r="R204" s="219"/>
      <c r="S204" s="197" t="s">
        <v>102</v>
      </c>
      <c r="T204" s="220">
        <v>24</v>
      </c>
      <c r="U204" s="223">
        <v>198</v>
      </c>
      <c r="V204" s="288">
        <v>170</v>
      </c>
      <c r="W204" s="288">
        <v>170</v>
      </c>
      <c r="X204" s="288">
        <v>170</v>
      </c>
      <c r="Y204" s="5"/>
      <c r="Z204" s="224">
        <f t="shared" si="10"/>
        <v>0</v>
      </c>
      <c r="AA204" s="265">
        <f t="shared" si="11"/>
        <v>0</v>
      </c>
      <c r="AB204" s="198" t="s">
        <v>862</v>
      </c>
      <c r="AC204" s="199"/>
      <c r="AD204" s="200"/>
      <c r="AE204" s="200"/>
      <c r="AF204" s="169" t="str">
        <f t="shared" si="13"/>
        <v/>
      </c>
    </row>
    <row r="205" spans="2:32" s="170" customFormat="1">
      <c r="B205" s="248"/>
      <c r="C205" s="196" t="s">
        <v>739</v>
      </c>
      <c r="D205" s="262">
        <v>23</v>
      </c>
      <c r="E205" s="294">
        <v>21</v>
      </c>
      <c r="F205" s="294">
        <v>20</v>
      </c>
      <c r="G205" s="262">
        <v>0</v>
      </c>
      <c r="H205" s="262">
        <v>0</v>
      </c>
      <c r="I205" s="196" t="s">
        <v>10</v>
      </c>
      <c r="J205" s="196" t="s">
        <v>630</v>
      </c>
      <c r="K205" s="196" t="s">
        <v>64</v>
      </c>
      <c r="L205" s="196" t="s">
        <v>63</v>
      </c>
      <c r="M205" s="196" t="s">
        <v>664</v>
      </c>
      <c r="N205" s="293" t="s">
        <v>178</v>
      </c>
      <c r="O205" s="218"/>
      <c r="P205" s="218"/>
      <c r="Q205" s="218"/>
      <c r="R205" s="219"/>
      <c r="S205" s="197" t="s">
        <v>102</v>
      </c>
      <c r="T205" s="220">
        <v>24</v>
      </c>
      <c r="U205" s="223">
        <v>198</v>
      </c>
      <c r="V205" s="288">
        <v>170</v>
      </c>
      <c r="W205" s="288">
        <v>170</v>
      </c>
      <c r="X205" s="288">
        <v>170</v>
      </c>
      <c r="Y205" s="5"/>
      <c r="Z205" s="224">
        <f t="shared" si="10"/>
        <v>0</v>
      </c>
      <c r="AA205" s="265">
        <f t="shared" si="11"/>
        <v>0</v>
      </c>
      <c r="AB205" s="198" t="s">
        <v>862</v>
      </c>
      <c r="AC205" s="199"/>
      <c r="AD205" s="200"/>
      <c r="AE205" s="200"/>
      <c r="AF205" s="169" t="str">
        <f t="shared" si="13"/>
        <v/>
      </c>
    </row>
    <row r="206" spans="2:32" s="170" customFormat="1">
      <c r="B206" s="248"/>
      <c r="C206" s="196" t="s">
        <v>740</v>
      </c>
      <c r="D206" s="262"/>
      <c r="E206" s="294">
        <v>2</v>
      </c>
      <c r="F206" s="294">
        <v>0</v>
      </c>
      <c r="G206" s="262"/>
      <c r="H206" s="262"/>
      <c r="I206" s="196" t="s">
        <v>10</v>
      </c>
      <c r="J206" s="196" t="s">
        <v>630</v>
      </c>
      <c r="K206" s="196" t="s">
        <v>64</v>
      </c>
      <c r="L206" s="196" t="s">
        <v>63</v>
      </c>
      <c r="M206" s="196" t="s">
        <v>665</v>
      </c>
      <c r="N206" s="293" t="s">
        <v>178</v>
      </c>
      <c r="O206" s="218"/>
      <c r="P206" s="218"/>
      <c r="Q206" s="218"/>
      <c r="R206" s="219"/>
      <c r="S206" s="197" t="s">
        <v>102</v>
      </c>
      <c r="T206" s="220">
        <v>24</v>
      </c>
      <c r="U206" s="223">
        <v>198</v>
      </c>
      <c r="V206" s="288">
        <v>170</v>
      </c>
      <c r="W206" s="288">
        <v>170</v>
      </c>
      <c r="X206" s="288">
        <v>170</v>
      </c>
      <c r="Y206" s="5"/>
      <c r="Z206" s="224">
        <f t="shared" si="10"/>
        <v>0</v>
      </c>
      <c r="AA206" s="265">
        <f t="shared" si="11"/>
        <v>0</v>
      </c>
      <c r="AB206" s="198" t="s">
        <v>862</v>
      </c>
      <c r="AC206" s="199"/>
      <c r="AD206" s="200"/>
      <c r="AE206" s="200"/>
      <c r="AF206" s="169" t="str">
        <f t="shared" si="13"/>
        <v/>
      </c>
    </row>
    <row r="207" spans="2:32" s="170" customFormat="1">
      <c r="B207" s="248"/>
      <c r="C207" s="196" t="s">
        <v>741</v>
      </c>
      <c r="D207" s="262"/>
      <c r="E207" s="294">
        <v>21</v>
      </c>
      <c r="F207" s="294">
        <v>0</v>
      </c>
      <c r="G207" s="262"/>
      <c r="H207" s="262"/>
      <c r="I207" s="196" t="s">
        <v>10</v>
      </c>
      <c r="J207" s="196" t="s">
        <v>630</v>
      </c>
      <c r="K207" s="196" t="s">
        <v>64</v>
      </c>
      <c r="L207" s="196" t="s">
        <v>63</v>
      </c>
      <c r="M207" s="196" t="s">
        <v>666</v>
      </c>
      <c r="N207" s="293" t="s">
        <v>178</v>
      </c>
      <c r="O207" s="218"/>
      <c r="P207" s="218"/>
      <c r="Q207" s="218"/>
      <c r="R207" s="219"/>
      <c r="S207" s="197" t="s">
        <v>102</v>
      </c>
      <c r="T207" s="220">
        <v>24</v>
      </c>
      <c r="U207" s="223">
        <v>198</v>
      </c>
      <c r="V207" s="288">
        <v>170</v>
      </c>
      <c r="W207" s="288">
        <v>170</v>
      </c>
      <c r="X207" s="288">
        <v>170</v>
      </c>
      <c r="Y207" s="5"/>
      <c r="Z207" s="224">
        <f t="shared" ref="Z207:Z228" si="14">U207*Y207</f>
        <v>0</v>
      </c>
      <c r="AA207" s="265">
        <f t="shared" ref="AA207:AA228" si="15">IF(V207&lt;&gt;"",IF(AND($Z$22&gt;=200000,Y207&gt;=20),Y207*X207,IF(AND($Z$22&gt;=200000,Y207&lt;20),Y207*W207,IF(AND($Z$22&lt;200000,Y207&gt;=20),Y207*V207,Y207*U207))),IF($Z$22&gt;=200000,Y207*W207,Y207*U207))</f>
        <v>0</v>
      </c>
      <c r="AB207" s="198" t="s">
        <v>862</v>
      </c>
      <c r="AC207" s="199"/>
      <c r="AD207" s="200"/>
      <c r="AE207" s="200"/>
      <c r="AF207" s="169" t="str">
        <f t="shared" ref="AF207:AF228" si="16">IF(Y207/T207=0,"",IF(MOD(Y207,T207)&gt;0,"ОШИБКА!!! неверная кратность на сорт",""))</f>
        <v/>
      </c>
    </row>
    <row r="208" spans="2:32" s="170" customFormat="1">
      <c r="B208" s="248"/>
      <c r="C208" s="196" t="s">
        <v>742</v>
      </c>
      <c r="D208" s="262"/>
      <c r="E208" s="294">
        <v>8</v>
      </c>
      <c r="F208" s="294">
        <v>0</v>
      </c>
      <c r="G208" s="262"/>
      <c r="H208" s="262"/>
      <c r="I208" s="196" t="s">
        <v>10</v>
      </c>
      <c r="J208" s="196" t="s">
        <v>630</v>
      </c>
      <c r="K208" s="196" t="s">
        <v>64</v>
      </c>
      <c r="L208" s="196" t="s">
        <v>63</v>
      </c>
      <c r="M208" s="196" t="s">
        <v>667</v>
      </c>
      <c r="N208" s="293" t="s">
        <v>178</v>
      </c>
      <c r="O208" s="218"/>
      <c r="P208" s="218"/>
      <c r="Q208" s="218"/>
      <c r="R208" s="219"/>
      <c r="S208" s="197" t="s">
        <v>102</v>
      </c>
      <c r="T208" s="220">
        <v>24</v>
      </c>
      <c r="U208" s="223">
        <v>198</v>
      </c>
      <c r="V208" s="288">
        <v>170</v>
      </c>
      <c r="W208" s="288">
        <v>170</v>
      </c>
      <c r="X208" s="288">
        <v>170</v>
      </c>
      <c r="Y208" s="5"/>
      <c r="Z208" s="224">
        <f t="shared" si="14"/>
        <v>0</v>
      </c>
      <c r="AA208" s="265">
        <f t="shared" si="15"/>
        <v>0</v>
      </c>
      <c r="AB208" s="198" t="s">
        <v>862</v>
      </c>
      <c r="AC208" s="199"/>
      <c r="AD208" s="200"/>
      <c r="AE208" s="200"/>
      <c r="AF208" s="169" t="str">
        <f t="shared" si="16"/>
        <v/>
      </c>
    </row>
    <row r="209" spans="2:32" s="170" customFormat="1">
      <c r="B209" s="248"/>
      <c r="C209" s="196" t="s">
        <v>743</v>
      </c>
      <c r="D209" s="262"/>
      <c r="E209" s="294">
        <v>25</v>
      </c>
      <c r="F209" s="294">
        <v>0</v>
      </c>
      <c r="G209" s="262"/>
      <c r="H209" s="262"/>
      <c r="I209" s="196" t="s">
        <v>10</v>
      </c>
      <c r="J209" s="196" t="s">
        <v>630</v>
      </c>
      <c r="K209" s="196" t="s">
        <v>64</v>
      </c>
      <c r="L209" s="196" t="s">
        <v>63</v>
      </c>
      <c r="M209" s="196" t="s">
        <v>668</v>
      </c>
      <c r="N209" s="293" t="s">
        <v>178</v>
      </c>
      <c r="O209" s="218"/>
      <c r="P209" s="218"/>
      <c r="Q209" s="218"/>
      <c r="R209" s="219"/>
      <c r="S209" s="197" t="s">
        <v>102</v>
      </c>
      <c r="T209" s="220">
        <v>24</v>
      </c>
      <c r="U209" s="223">
        <v>198</v>
      </c>
      <c r="V209" s="288">
        <v>170</v>
      </c>
      <c r="W209" s="288">
        <v>170</v>
      </c>
      <c r="X209" s="288">
        <v>170</v>
      </c>
      <c r="Y209" s="5"/>
      <c r="Z209" s="224">
        <f t="shared" si="14"/>
        <v>0</v>
      </c>
      <c r="AA209" s="265">
        <f t="shared" si="15"/>
        <v>0</v>
      </c>
      <c r="AB209" s="198" t="s">
        <v>862</v>
      </c>
      <c r="AC209" s="199"/>
      <c r="AD209" s="200"/>
      <c r="AE209" s="200"/>
      <c r="AF209" s="169" t="str">
        <f t="shared" si="16"/>
        <v/>
      </c>
    </row>
    <row r="210" spans="2:32" s="170" customFormat="1">
      <c r="B210" s="248"/>
      <c r="C210" s="196" t="s">
        <v>744</v>
      </c>
      <c r="D210" s="262"/>
      <c r="E210" s="294">
        <v>49</v>
      </c>
      <c r="F210" s="294">
        <v>47</v>
      </c>
      <c r="G210" s="262"/>
      <c r="H210" s="262"/>
      <c r="I210" s="196" t="s">
        <v>10</v>
      </c>
      <c r="J210" s="196" t="s">
        <v>630</v>
      </c>
      <c r="K210" s="196" t="s">
        <v>64</v>
      </c>
      <c r="L210" s="196" t="s">
        <v>63</v>
      </c>
      <c r="M210" s="196" t="s">
        <v>669</v>
      </c>
      <c r="N210" s="293" t="s">
        <v>178</v>
      </c>
      <c r="O210" s="218"/>
      <c r="P210" s="218"/>
      <c r="Q210" s="218"/>
      <c r="R210" s="219"/>
      <c r="S210" s="197" t="s">
        <v>102</v>
      </c>
      <c r="T210" s="220">
        <v>24</v>
      </c>
      <c r="U210" s="223">
        <v>198</v>
      </c>
      <c r="V210" s="288">
        <v>170</v>
      </c>
      <c r="W210" s="288">
        <v>170</v>
      </c>
      <c r="X210" s="288">
        <v>170</v>
      </c>
      <c r="Y210" s="5"/>
      <c r="Z210" s="224">
        <f t="shared" si="14"/>
        <v>0</v>
      </c>
      <c r="AA210" s="265">
        <f t="shared" si="15"/>
        <v>0</v>
      </c>
      <c r="AB210" s="198" t="s">
        <v>862</v>
      </c>
      <c r="AC210" s="199"/>
      <c r="AD210" s="200"/>
      <c r="AE210" s="200"/>
      <c r="AF210" s="169" t="str">
        <f t="shared" si="16"/>
        <v/>
      </c>
    </row>
    <row r="211" spans="2:32" s="170" customFormat="1">
      <c r="B211" s="248"/>
      <c r="C211" s="196" t="s">
        <v>745</v>
      </c>
      <c r="D211" s="262"/>
      <c r="E211" s="294">
        <v>3</v>
      </c>
      <c r="F211" s="294">
        <v>0</v>
      </c>
      <c r="G211" s="262"/>
      <c r="H211" s="262"/>
      <c r="I211" s="196" t="s">
        <v>10</v>
      </c>
      <c r="J211" s="196" t="s">
        <v>630</v>
      </c>
      <c r="K211" s="196" t="s">
        <v>64</v>
      </c>
      <c r="L211" s="196" t="s">
        <v>63</v>
      </c>
      <c r="M211" s="196" t="s">
        <v>670</v>
      </c>
      <c r="N211" s="293" t="s">
        <v>178</v>
      </c>
      <c r="O211" s="218"/>
      <c r="P211" s="218"/>
      <c r="Q211" s="218"/>
      <c r="R211" s="219"/>
      <c r="S211" s="197" t="s">
        <v>102</v>
      </c>
      <c r="T211" s="220">
        <v>24</v>
      </c>
      <c r="U211" s="223">
        <v>198</v>
      </c>
      <c r="V211" s="288">
        <v>170</v>
      </c>
      <c r="W211" s="288">
        <v>170</v>
      </c>
      <c r="X211" s="288">
        <v>170</v>
      </c>
      <c r="Y211" s="5"/>
      <c r="Z211" s="224">
        <f t="shared" si="14"/>
        <v>0</v>
      </c>
      <c r="AA211" s="265">
        <f t="shared" si="15"/>
        <v>0</v>
      </c>
      <c r="AB211" s="198" t="s">
        <v>862</v>
      </c>
      <c r="AC211" s="199"/>
      <c r="AD211" s="200"/>
      <c r="AE211" s="200"/>
      <c r="AF211" s="169" t="str">
        <f t="shared" si="16"/>
        <v/>
      </c>
    </row>
    <row r="212" spans="2:32" s="170" customFormat="1">
      <c r="B212" s="248"/>
      <c r="C212" s="196" t="s">
        <v>746</v>
      </c>
      <c r="D212" s="262"/>
      <c r="E212" s="294">
        <v>1650</v>
      </c>
      <c r="F212" s="294">
        <v>1589</v>
      </c>
      <c r="G212" s="262"/>
      <c r="H212" s="262"/>
      <c r="I212" s="196" t="s">
        <v>10</v>
      </c>
      <c r="J212" s="196" t="s">
        <v>630</v>
      </c>
      <c r="K212" s="196" t="s">
        <v>254</v>
      </c>
      <c r="L212" s="196" t="s">
        <v>253</v>
      </c>
      <c r="M212" s="196"/>
      <c r="N212" s="293" t="s">
        <v>178</v>
      </c>
      <c r="O212" s="218"/>
      <c r="P212" s="218"/>
      <c r="Q212" s="218"/>
      <c r="R212" s="219"/>
      <c r="S212" s="197" t="s">
        <v>102</v>
      </c>
      <c r="T212" s="220">
        <v>24</v>
      </c>
      <c r="U212" s="223">
        <v>104</v>
      </c>
      <c r="V212" s="288">
        <v>89</v>
      </c>
      <c r="W212" s="288">
        <v>89</v>
      </c>
      <c r="X212" s="288">
        <v>89</v>
      </c>
      <c r="Y212" s="5"/>
      <c r="Z212" s="224">
        <f t="shared" si="14"/>
        <v>0</v>
      </c>
      <c r="AA212" s="265">
        <f t="shared" si="15"/>
        <v>0</v>
      </c>
      <c r="AB212" s="198" t="s">
        <v>862</v>
      </c>
      <c r="AC212" s="199"/>
      <c r="AD212" s="200"/>
      <c r="AE212" s="200"/>
      <c r="AF212" s="169" t="str">
        <f t="shared" si="16"/>
        <v/>
      </c>
    </row>
    <row r="213" spans="2:32" s="170" customFormat="1">
      <c r="B213" s="248"/>
      <c r="C213" s="196" t="s">
        <v>747</v>
      </c>
      <c r="D213" s="262">
        <v>132</v>
      </c>
      <c r="E213" s="294">
        <v>1337</v>
      </c>
      <c r="F213" s="294">
        <v>1225</v>
      </c>
      <c r="G213" s="262">
        <v>97</v>
      </c>
      <c r="H213" s="262">
        <v>0</v>
      </c>
      <c r="I213" s="196" t="s">
        <v>10</v>
      </c>
      <c r="J213" s="196" t="s">
        <v>630</v>
      </c>
      <c r="K213" s="196" t="s">
        <v>256</v>
      </c>
      <c r="L213" s="196" t="s">
        <v>255</v>
      </c>
      <c r="M213" s="196"/>
      <c r="N213" s="293" t="s">
        <v>178</v>
      </c>
      <c r="O213" s="218"/>
      <c r="P213" s="218"/>
      <c r="Q213" s="218"/>
      <c r="R213" s="219"/>
      <c r="S213" s="197" t="s">
        <v>102</v>
      </c>
      <c r="T213" s="220">
        <v>24</v>
      </c>
      <c r="U213" s="223">
        <v>104</v>
      </c>
      <c r="V213" s="288">
        <v>89</v>
      </c>
      <c r="W213" s="288">
        <v>89</v>
      </c>
      <c r="X213" s="288">
        <v>89</v>
      </c>
      <c r="Y213" s="5"/>
      <c r="Z213" s="224">
        <f t="shared" si="14"/>
        <v>0</v>
      </c>
      <c r="AA213" s="265">
        <f t="shared" si="15"/>
        <v>0</v>
      </c>
      <c r="AB213" s="198" t="s">
        <v>862</v>
      </c>
      <c r="AC213" s="199"/>
      <c r="AD213" s="200"/>
      <c r="AE213" s="200"/>
      <c r="AF213" s="169" t="str">
        <f t="shared" si="16"/>
        <v/>
      </c>
    </row>
    <row r="214" spans="2:32" s="170" customFormat="1">
      <c r="B214" s="248"/>
      <c r="C214" s="196" t="s">
        <v>748</v>
      </c>
      <c r="D214" s="262"/>
      <c r="E214" s="294"/>
      <c r="F214" s="294"/>
      <c r="G214" s="262"/>
      <c r="H214" s="262"/>
      <c r="I214" s="196" t="s">
        <v>10</v>
      </c>
      <c r="J214" s="297" t="s">
        <v>630</v>
      </c>
      <c r="K214" s="297" t="s">
        <v>258</v>
      </c>
      <c r="L214" s="297" t="s">
        <v>257</v>
      </c>
      <c r="M214" s="297" t="s">
        <v>259</v>
      </c>
      <c r="N214" s="298" t="s">
        <v>178</v>
      </c>
      <c r="O214" s="299"/>
      <c r="P214" s="299"/>
      <c r="Q214" s="299"/>
      <c r="R214" s="301"/>
      <c r="S214" s="197" t="s">
        <v>102</v>
      </c>
      <c r="T214" s="220">
        <v>24</v>
      </c>
      <c r="U214" s="223">
        <v>104</v>
      </c>
      <c r="V214" s="288">
        <v>89</v>
      </c>
      <c r="W214" s="288">
        <v>89</v>
      </c>
      <c r="X214" s="288">
        <v>89</v>
      </c>
      <c r="Y214" s="5"/>
      <c r="Z214" s="224">
        <f t="shared" si="14"/>
        <v>0</v>
      </c>
      <c r="AA214" s="265">
        <f t="shared" si="15"/>
        <v>0</v>
      </c>
      <c r="AB214" s="198" t="s">
        <v>862</v>
      </c>
      <c r="AC214" s="199"/>
      <c r="AD214" s="200"/>
      <c r="AE214" s="200"/>
      <c r="AF214" s="169" t="str">
        <f t="shared" si="16"/>
        <v/>
      </c>
    </row>
    <row r="215" spans="2:32" s="170" customFormat="1">
      <c r="B215" s="248"/>
      <c r="C215" s="196" t="s">
        <v>749</v>
      </c>
      <c r="D215" s="262"/>
      <c r="E215" s="294">
        <v>7</v>
      </c>
      <c r="F215" s="294">
        <v>7</v>
      </c>
      <c r="G215" s="262"/>
      <c r="H215" s="262"/>
      <c r="I215" s="196" t="s">
        <v>10</v>
      </c>
      <c r="J215" s="196" t="s">
        <v>630</v>
      </c>
      <c r="K215" s="196" t="s">
        <v>258</v>
      </c>
      <c r="L215" s="196" t="s">
        <v>257</v>
      </c>
      <c r="M215" s="196" t="s">
        <v>260</v>
      </c>
      <c r="N215" s="293" t="s">
        <v>178</v>
      </c>
      <c r="O215" s="218"/>
      <c r="P215" s="218"/>
      <c r="Q215" s="218"/>
      <c r="R215" s="219"/>
      <c r="S215" s="197" t="s">
        <v>102</v>
      </c>
      <c r="T215" s="220">
        <v>24</v>
      </c>
      <c r="U215" s="223">
        <v>104</v>
      </c>
      <c r="V215" s="288">
        <v>89</v>
      </c>
      <c r="W215" s="288">
        <v>89</v>
      </c>
      <c r="X215" s="288">
        <v>89</v>
      </c>
      <c r="Y215" s="5"/>
      <c r="Z215" s="224">
        <f t="shared" si="14"/>
        <v>0</v>
      </c>
      <c r="AA215" s="265">
        <f t="shared" si="15"/>
        <v>0</v>
      </c>
      <c r="AB215" s="198" t="s">
        <v>862</v>
      </c>
      <c r="AC215" s="199"/>
      <c r="AD215" s="200"/>
      <c r="AE215" s="200"/>
      <c r="AF215" s="169" t="str">
        <f t="shared" si="16"/>
        <v/>
      </c>
    </row>
    <row r="216" spans="2:32" s="170" customFormat="1">
      <c r="B216" s="248"/>
      <c r="C216" s="196" t="s">
        <v>750</v>
      </c>
      <c r="D216" s="262">
        <v>101</v>
      </c>
      <c r="E216" s="294">
        <v>8166</v>
      </c>
      <c r="F216" s="294">
        <v>2594</v>
      </c>
      <c r="G216" s="262">
        <v>63</v>
      </c>
      <c r="H216" s="262">
        <v>0</v>
      </c>
      <c r="I216" s="196" t="s">
        <v>10</v>
      </c>
      <c r="J216" s="196" t="s">
        <v>630</v>
      </c>
      <c r="K216" s="196" t="s">
        <v>375</v>
      </c>
      <c r="L216" s="196" t="s">
        <v>374</v>
      </c>
      <c r="M216" s="196" t="s">
        <v>376</v>
      </c>
      <c r="N216" s="293" t="s">
        <v>178</v>
      </c>
      <c r="O216" s="218"/>
      <c r="P216" s="218"/>
      <c r="Q216" s="218"/>
      <c r="R216" s="219"/>
      <c r="S216" s="197" t="s">
        <v>102</v>
      </c>
      <c r="T216" s="220">
        <v>24</v>
      </c>
      <c r="U216" s="223">
        <v>104</v>
      </c>
      <c r="V216" s="288">
        <v>89</v>
      </c>
      <c r="W216" s="288">
        <v>89</v>
      </c>
      <c r="X216" s="288">
        <v>89</v>
      </c>
      <c r="Y216" s="5"/>
      <c r="Z216" s="224">
        <f t="shared" si="14"/>
        <v>0</v>
      </c>
      <c r="AA216" s="265">
        <f t="shared" si="15"/>
        <v>0</v>
      </c>
      <c r="AB216" s="198" t="s">
        <v>862</v>
      </c>
      <c r="AC216" s="199"/>
      <c r="AD216" s="200"/>
      <c r="AE216" s="200"/>
      <c r="AF216" s="169" t="str">
        <f t="shared" si="16"/>
        <v/>
      </c>
    </row>
    <row r="217" spans="2:32" s="170" customFormat="1">
      <c r="B217" s="248"/>
      <c r="C217" s="196" t="s">
        <v>751</v>
      </c>
      <c r="D217" s="262"/>
      <c r="E217" s="294">
        <v>827</v>
      </c>
      <c r="F217" s="294">
        <v>300</v>
      </c>
      <c r="G217" s="262"/>
      <c r="H217" s="262"/>
      <c r="I217" s="196" t="s">
        <v>10</v>
      </c>
      <c r="J217" s="196" t="s">
        <v>630</v>
      </c>
      <c r="K217" s="196" t="s">
        <v>66</v>
      </c>
      <c r="L217" s="196" t="s">
        <v>65</v>
      </c>
      <c r="M217" s="196" t="s">
        <v>671</v>
      </c>
      <c r="N217" s="293" t="s">
        <v>178</v>
      </c>
      <c r="O217" s="218"/>
      <c r="P217" s="218"/>
      <c r="Q217" s="218"/>
      <c r="R217" s="219"/>
      <c r="S217" s="197" t="s">
        <v>102</v>
      </c>
      <c r="T217" s="220">
        <v>24</v>
      </c>
      <c r="U217" s="223">
        <v>104</v>
      </c>
      <c r="V217" s="288">
        <v>89</v>
      </c>
      <c r="W217" s="288">
        <v>89</v>
      </c>
      <c r="X217" s="288">
        <v>89</v>
      </c>
      <c r="Y217" s="5"/>
      <c r="Z217" s="224">
        <f t="shared" si="14"/>
        <v>0</v>
      </c>
      <c r="AA217" s="265">
        <f t="shared" si="15"/>
        <v>0</v>
      </c>
      <c r="AB217" s="198" t="s">
        <v>862</v>
      </c>
      <c r="AC217" s="199"/>
      <c r="AD217" s="200"/>
      <c r="AE217" s="200"/>
      <c r="AF217" s="169" t="str">
        <f t="shared" si="16"/>
        <v/>
      </c>
    </row>
    <row r="218" spans="2:32" s="170" customFormat="1">
      <c r="B218" s="248"/>
      <c r="C218" s="196" t="s">
        <v>752</v>
      </c>
      <c r="D218" s="262"/>
      <c r="E218" s="294">
        <v>104</v>
      </c>
      <c r="F218" s="294">
        <v>104</v>
      </c>
      <c r="G218" s="262"/>
      <c r="H218" s="262"/>
      <c r="I218" s="196" t="s">
        <v>10</v>
      </c>
      <c r="J218" s="196" t="s">
        <v>630</v>
      </c>
      <c r="K218" s="196" t="s">
        <v>66</v>
      </c>
      <c r="L218" s="196" t="s">
        <v>65</v>
      </c>
      <c r="M218" s="196" t="s">
        <v>672</v>
      </c>
      <c r="N218" s="293" t="s">
        <v>178</v>
      </c>
      <c r="O218" s="218"/>
      <c r="P218" s="218"/>
      <c r="Q218" s="218"/>
      <c r="R218" s="250"/>
      <c r="S218" s="197" t="s">
        <v>102</v>
      </c>
      <c r="T218" s="220">
        <v>24</v>
      </c>
      <c r="U218" s="223">
        <v>104</v>
      </c>
      <c r="V218" s="288">
        <v>89</v>
      </c>
      <c r="W218" s="288">
        <v>89</v>
      </c>
      <c r="X218" s="288">
        <v>89</v>
      </c>
      <c r="Y218" s="5"/>
      <c r="Z218" s="224">
        <f t="shared" si="14"/>
        <v>0</v>
      </c>
      <c r="AA218" s="265">
        <f t="shared" si="15"/>
        <v>0</v>
      </c>
      <c r="AB218" s="198" t="s">
        <v>862</v>
      </c>
      <c r="AC218" s="199"/>
      <c r="AD218" s="200"/>
      <c r="AE218" s="200"/>
      <c r="AF218" s="169" t="str">
        <f t="shared" si="16"/>
        <v/>
      </c>
    </row>
    <row r="219" spans="2:32" s="170" customFormat="1">
      <c r="B219" s="248"/>
      <c r="C219" s="196" t="s">
        <v>753</v>
      </c>
      <c r="D219" s="262"/>
      <c r="E219" s="294">
        <v>2119</v>
      </c>
      <c r="F219" s="294">
        <v>2119</v>
      </c>
      <c r="G219" s="262"/>
      <c r="H219" s="262"/>
      <c r="I219" s="196" t="s">
        <v>10</v>
      </c>
      <c r="J219" s="196" t="s">
        <v>630</v>
      </c>
      <c r="K219" s="196" t="s">
        <v>66</v>
      </c>
      <c r="L219" s="196" t="s">
        <v>65</v>
      </c>
      <c r="M219" s="196" t="s">
        <v>444</v>
      </c>
      <c r="N219" s="293" t="s">
        <v>178</v>
      </c>
      <c r="O219" s="218"/>
      <c r="P219" s="218"/>
      <c r="Q219" s="218"/>
      <c r="R219" s="219"/>
      <c r="S219" s="197" t="s">
        <v>102</v>
      </c>
      <c r="T219" s="220">
        <v>24</v>
      </c>
      <c r="U219" s="223">
        <v>104</v>
      </c>
      <c r="V219" s="288">
        <v>89</v>
      </c>
      <c r="W219" s="288">
        <v>89</v>
      </c>
      <c r="X219" s="288">
        <v>89</v>
      </c>
      <c r="Y219" s="5"/>
      <c r="Z219" s="224">
        <f t="shared" si="14"/>
        <v>0</v>
      </c>
      <c r="AA219" s="265">
        <f t="shared" si="15"/>
        <v>0</v>
      </c>
      <c r="AB219" s="198" t="s">
        <v>862</v>
      </c>
      <c r="AC219" s="199"/>
      <c r="AD219" s="200"/>
      <c r="AE219" s="200"/>
      <c r="AF219" s="169" t="str">
        <f t="shared" si="16"/>
        <v/>
      </c>
    </row>
    <row r="220" spans="2:32" s="170" customFormat="1">
      <c r="B220" s="248"/>
      <c r="C220" s="196" t="s">
        <v>754</v>
      </c>
      <c r="D220" s="262"/>
      <c r="E220" s="294">
        <v>140</v>
      </c>
      <c r="F220" s="294">
        <v>110</v>
      </c>
      <c r="G220" s="262"/>
      <c r="H220" s="262"/>
      <c r="I220" s="196" t="s">
        <v>10</v>
      </c>
      <c r="J220" s="196" t="s">
        <v>630</v>
      </c>
      <c r="K220" s="196" t="s">
        <v>66</v>
      </c>
      <c r="L220" s="196" t="s">
        <v>65</v>
      </c>
      <c r="M220" s="196" t="s">
        <v>673</v>
      </c>
      <c r="N220" s="293" t="s">
        <v>178</v>
      </c>
      <c r="O220" s="218"/>
      <c r="P220" s="218"/>
      <c r="Q220" s="218"/>
      <c r="R220" s="219"/>
      <c r="S220" s="197" t="s">
        <v>102</v>
      </c>
      <c r="T220" s="220">
        <v>24</v>
      </c>
      <c r="U220" s="223">
        <v>104</v>
      </c>
      <c r="V220" s="288">
        <v>89</v>
      </c>
      <c r="W220" s="288">
        <v>89</v>
      </c>
      <c r="X220" s="288">
        <v>89</v>
      </c>
      <c r="Y220" s="5"/>
      <c r="Z220" s="224">
        <f t="shared" si="14"/>
        <v>0</v>
      </c>
      <c r="AA220" s="265">
        <f t="shared" si="15"/>
        <v>0</v>
      </c>
      <c r="AB220" s="198" t="s">
        <v>862</v>
      </c>
      <c r="AC220" s="199"/>
      <c r="AD220" s="200"/>
      <c r="AE220" s="200"/>
      <c r="AF220" s="169" t="str">
        <f t="shared" si="16"/>
        <v/>
      </c>
    </row>
    <row r="221" spans="2:32" s="170" customFormat="1">
      <c r="B221" s="248"/>
      <c r="C221" s="196" t="s">
        <v>755</v>
      </c>
      <c r="D221" s="262">
        <v>132</v>
      </c>
      <c r="E221" s="294">
        <v>2561</v>
      </c>
      <c r="F221" s="294">
        <v>1741</v>
      </c>
      <c r="G221" s="262">
        <v>0</v>
      </c>
      <c r="H221" s="262">
        <v>0</v>
      </c>
      <c r="I221" s="196" t="s">
        <v>10</v>
      </c>
      <c r="J221" s="196" t="s">
        <v>630</v>
      </c>
      <c r="K221" s="196" t="s">
        <v>66</v>
      </c>
      <c r="L221" s="196" t="s">
        <v>65</v>
      </c>
      <c r="M221" s="196" t="s">
        <v>199</v>
      </c>
      <c r="N221" s="293" t="s">
        <v>178</v>
      </c>
      <c r="O221" s="218"/>
      <c r="P221" s="218"/>
      <c r="Q221" s="218"/>
      <c r="R221" s="219"/>
      <c r="S221" s="197" t="s">
        <v>102</v>
      </c>
      <c r="T221" s="220">
        <v>24</v>
      </c>
      <c r="U221" s="223">
        <v>104</v>
      </c>
      <c r="V221" s="288">
        <v>89</v>
      </c>
      <c r="W221" s="288">
        <v>89</v>
      </c>
      <c r="X221" s="288">
        <v>89</v>
      </c>
      <c r="Y221" s="5"/>
      <c r="Z221" s="224">
        <f t="shared" si="14"/>
        <v>0</v>
      </c>
      <c r="AA221" s="265">
        <f t="shared" si="15"/>
        <v>0</v>
      </c>
      <c r="AB221" s="198" t="s">
        <v>862</v>
      </c>
      <c r="AC221" s="199"/>
      <c r="AD221" s="200"/>
      <c r="AE221" s="200"/>
      <c r="AF221" s="169" t="str">
        <f t="shared" si="16"/>
        <v/>
      </c>
    </row>
    <row r="222" spans="2:32" s="170" customFormat="1">
      <c r="B222" s="248"/>
      <c r="C222" s="196" t="s">
        <v>756</v>
      </c>
      <c r="D222" s="262"/>
      <c r="E222" s="294">
        <v>28</v>
      </c>
      <c r="F222" s="294">
        <v>0</v>
      </c>
      <c r="G222" s="262"/>
      <c r="H222" s="262"/>
      <c r="I222" s="196" t="s">
        <v>10</v>
      </c>
      <c r="J222" s="196" t="s">
        <v>630</v>
      </c>
      <c r="K222" s="196" t="s">
        <v>66</v>
      </c>
      <c r="L222" s="196" t="s">
        <v>65</v>
      </c>
      <c r="M222" s="196" t="s">
        <v>199</v>
      </c>
      <c r="N222" s="293" t="s">
        <v>178</v>
      </c>
      <c r="O222" s="218"/>
      <c r="P222" s="218"/>
      <c r="Q222" s="218"/>
      <c r="R222" s="219"/>
      <c r="S222" s="197" t="s">
        <v>102</v>
      </c>
      <c r="T222" s="220">
        <v>24</v>
      </c>
      <c r="U222" s="223">
        <v>104</v>
      </c>
      <c r="V222" s="288">
        <v>89</v>
      </c>
      <c r="W222" s="288">
        <v>89</v>
      </c>
      <c r="X222" s="288">
        <v>89</v>
      </c>
      <c r="Y222" s="5"/>
      <c r="Z222" s="224">
        <f t="shared" si="14"/>
        <v>0</v>
      </c>
      <c r="AA222" s="265">
        <f t="shared" si="15"/>
        <v>0</v>
      </c>
      <c r="AB222" s="198" t="s">
        <v>862</v>
      </c>
      <c r="AC222" s="199"/>
      <c r="AD222" s="200"/>
      <c r="AE222" s="200"/>
      <c r="AF222" s="169" t="str">
        <f t="shared" si="16"/>
        <v/>
      </c>
    </row>
    <row r="223" spans="2:32" s="170" customFormat="1">
      <c r="B223" s="248"/>
      <c r="C223" s="196" t="s">
        <v>757</v>
      </c>
      <c r="D223" s="262">
        <v>96</v>
      </c>
      <c r="E223" s="294">
        <v>4306</v>
      </c>
      <c r="F223" s="294">
        <v>2314</v>
      </c>
      <c r="G223" s="262">
        <v>0</v>
      </c>
      <c r="H223" s="262">
        <v>0</v>
      </c>
      <c r="I223" s="196" t="s">
        <v>10</v>
      </c>
      <c r="J223" s="196" t="s">
        <v>630</v>
      </c>
      <c r="K223" s="196" t="s">
        <v>66</v>
      </c>
      <c r="L223" s="196" t="s">
        <v>65</v>
      </c>
      <c r="M223" s="196" t="s">
        <v>674</v>
      </c>
      <c r="N223" s="293" t="s">
        <v>178</v>
      </c>
      <c r="O223" s="218"/>
      <c r="P223" s="218"/>
      <c r="Q223" s="218"/>
      <c r="R223" s="250"/>
      <c r="S223" s="197" t="s">
        <v>102</v>
      </c>
      <c r="T223" s="220">
        <v>24</v>
      </c>
      <c r="U223" s="223">
        <v>104</v>
      </c>
      <c r="V223" s="288">
        <v>89</v>
      </c>
      <c r="W223" s="288">
        <v>89</v>
      </c>
      <c r="X223" s="288">
        <v>89</v>
      </c>
      <c r="Y223" s="5"/>
      <c r="Z223" s="224">
        <f t="shared" si="14"/>
        <v>0</v>
      </c>
      <c r="AA223" s="265">
        <f t="shared" si="15"/>
        <v>0</v>
      </c>
      <c r="AB223" s="198" t="s">
        <v>862</v>
      </c>
      <c r="AC223" s="199"/>
      <c r="AD223" s="200"/>
      <c r="AE223" s="200"/>
      <c r="AF223" s="169" t="str">
        <f t="shared" si="16"/>
        <v/>
      </c>
    </row>
    <row r="224" spans="2:32" s="170" customFormat="1">
      <c r="B224" s="248"/>
      <c r="C224" s="196" t="s">
        <v>758</v>
      </c>
      <c r="D224" s="262">
        <v>96</v>
      </c>
      <c r="E224" s="294">
        <v>1561</v>
      </c>
      <c r="F224" s="294">
        <v>501</v>
      </c>
      <c r="G224" s="262">
        <v>0</v>
      </c>
      <c r="H224" s="262">
        <v>0</v>
      </c>
      <c r="I224" s="196" t="s">
        <v>10</v>
      </c>
      <c r="J224" s="196" t="s">
        <v>630</v>
      </c>
      <c r="K224" s="196" t="s">
        <v>66</v>
      </c>
      <c r="L224" s="196" t="s">
        <v>65</v>
      </c>
      <c r="M224" s="196" t="s">
        <v>261</v>
      </c>
      <c r="N224" s="293" t="s">
        <v>178</v>
      </c>
      <c r="O224" s="218"/>
      <c r="P224" s="218"/>
      <c r="Q224" s="218"/>
      <c r="R224" s="219"/>
      <c r="S224" s="197" t="s">
        <v>102</v>
      </c>
      <c r="T224" s="220">
        <v>24</v>
      </c>
      <c r="U224" s="223">
        <v>104</v>
      </c>
      <c r="V224" s="288">
        <v>89</v>
      </c>
      <c r="W224" s="288">
        <v>89</v>
      </c>
      <c r="X224" s="288">
        <v>89</v>
      </c>
      <c r="Y224" s="5"/>
      <c r="Z224" s="224">
        <f t="shared" si="14"/>
        <v>0</v>
      </c>
      <c r="AA224" s="265">
        <f t="shared" si="15"/>
        <v>0</v>
      </c>
      <c r="AB224" s="198" t="s">
        <v>862</v>
      </c>
      <c r="AC224" s="199"/>
      <c r="AD224" s="200"/>
      <c r="AE224" s="200"/>
      <c r="AF224" s="169" t="str">
        <f t="shared" si="16"/>
        <v/>
      </c>
    </row>
    <row r="225" spans="2:32" s="170" customFormat="1">
      <c r="B225" s="248"/>
      <c r="C225" s="196" t="s">
        <v>759</v>
      </c>
      <c r="D225" s="262"/>
      <c r="E225" s="294">
        <v>2617</v>
      </c>
      <c r="F225" s="294">
        <v>1440</v>
      </c>
      <c r="G225" s="262"/>
      <c r="H225" s="262"/>
      <c r="I225" s="196" t="s">
        <v>10</v>
      </c>
      <c r="J225" s="196" t="s">
        <v>630</v>
      </c>
      <c r="K225" s="196" t="s">
        <v>66</v>
      </c>
      <c r="L225" s="196" t="s">
        <v>65</v>
      </c>
      <c r="M225" s="196" t="s">
        <v>262</v>
      </c>
      <c r="N225" s="293" t="s">
        <v>178</v>
      </c>
      <c r="O225" s="218"/>
      <c r="P225" s="218"/>
      <c r="Q225" s="218"/>
      <c r="R225" s="219"/>
      <c r="S225" s="197" t="s">
        <v>102</v>
      </c>
      <c r="T225" s="220">
        <v>24</v>
      </c>
      <c r="U225" s="223">
        <v>104</v>
      </c>
      <c r="V225" s="288">
        <v>89</v>
      </c>
      <c r="W225" s="288">
        <v>89</v>
      </c>
      <c r="X225" s="288">
        <v>89</v>
      </c>
      <c r="Y225" s="5"/>
      <c r="Z225" s="224">
        <f t="shared" si="14"/>
        <v>0</v>
      </c>
      <c r="AA225" s="265">
        <f t="shared" si="15"/>
        <v>0</v>
      </c>
      <c r="AB225" s="198" t="s">
        <v>862</v>
      </c>
      <c r="AC225" s="199"/>
      <c r="AD225" s="200"/>
      <c r="AE225" s="200"/>
      <c r="AF225" s="169" t="str">
        <f t="shared" si="16"/>
        <v/>
      </c>
    </row>
    <row r="226" spans="2:32" s="170" customFormat="1">
      <c r="B226" s="248"/>
      <c r="C226" s="196" t="s">
        <v>760</v>
      </c>
      <c r="D226" s="262">
        <v>132</v>
      </c>
      <c r="E226" s="294">
        <v>3296</v>
      </c>
      <c r="F226" s="294">
        <v>1605</v>
      </c>
      <c r="G226" s="262">
        <v>3</v>
      </c>
      <c r="H226" s="262">
        <v>0</v>
      </c>
      <c r="I226" s="196" t="s">
        <v>10</v>
      </c>
      <c r="J226" s="196" t="s">
        <v>630</v>
      </c>
      <c r="K226" s="196" t="s">
        <v>66</v>
      </c>
      <c r="L226" s="196" t="s">
        <v>65</v>
      </c>
      <c r="M226" s="196" t="s">
        <v>263</v>
      </c>
      <c r="N226" s="293" t="s">
        <v>178</v>
      </c>
      <c r="O226" s="218"/>
      <c r="P226" s="218"/>
      <c r="Q226" s="218"/>
      <c r="R226" s="219"/>
      <c r="S226" s="197" t="s">
        <v>102</v>
      </c>
      <c r="T226" s="220">
        <v>24</v>
      </c>
      <c r="U226" s="223">
        <v>104</v>
      </c>
      <c r="V226" s="288">
        <v>89</v>
      </c>
      <c r="W226" s="288">
        <v>89</v>
      </c>
      <c r="X226" s="288">
        <v>89</v>
      </c>
      <c r="Y226" s="5"/>
      <c r="Z226" s="224">
        <f t="shared" si="14"/>
        <v>0</v>
      </c>
      <c r="AA226" s="265">
        <f t="shared" si="15"/>
        <v>0</v>
      </c>
      <c r="AB226" s="198" t="s">
        <v>862</v>
      </c>
      <c r="AC226" s="199"/>
      <c r="AD226" s="200"/>
      <c r="AE226" s="200"/>
      <c r="AF226" s="169" t="str">
        <f t="shared" si="16"/>
        <v/>
      </c>
    </row>
    <row r="227" spans="2:32" s="170" customFormat="1">
      <c r="B227" s="248"/>
      <c r="C227" s="196" t="s">
        <v>761</v>
      </c>
      <c r="D227" s="262"/>
      <c r="E227" s="294">
        <v>181</v>
      </c>
      <c r="F227" s="294">
        <v>150</v>
      </c>
      <c r="G227" s="262"/>
      <c r="H227" s="262"/>
      <c r="I227" s="196" t="s">
        <v>10</v>
      </c>
      <c r="J227" s="196" t="s">
        <v>630</v>
      </c>
      <c r="K227" s="196" t="s">
        <v>66</v>
      </c>
      <c r="L227" s="196" t="s">
        <v>65</v>
      </c>
      <c r="M227" s="196" t="s">
        <v>675</v>
      </c>
      <c r="N227" s="293" t="s">
        <v>178</v>
      </c>
      <c r="O227" s="218"/>
      <c r="P227" s="218"/>
      <c r="Q227" s="218"/>
      <c r="R227" s="219"/>
      <c r="S227" s="197" t="s">
        <v>102</v>
      </c>
      <c r="T227" s="220">
        <v>24</v>
      </c>
      <c r="U227" s="223">
        <v>104</v>
      </c>
      <c r="V227" s="288">
        <v>89</v>
      </c>
      <c r="W227" s="288">
        <v>89</v>
      </c>
      <c r="X227" s="288">
        <v>89</v>
      </c>
      <c r="Y227" s="5"/>
      <c r="Z227" s="224">
        <f t="shared" si="14"/>
        <v>0</v>
      </c>
      <c r="AA227" s="265">
        <f t="shared" si="15"/>
        <v>0</v>
      </c>
      <c r="AB227" s="198" t="s">
        <v>862</v>
      </c>
      <c r="AC227" s="199"/>
      <c r="AD227" s="200"/>
      <c r="AE227" s="200"/>
      <c r="AF227" s="169" t="str">
        <f t="shared" si="16"/>
        <v/>
      </c>
    </row>
    <row r="228" spans="2:32" s="170" customFormat="1">
      <c r="B228" s="248"/>
      <c r="C228" s="196" t="s">
        <v>762</v>
      </c>
      <c r="D228" s="262"/>
      <c r="E228" s="294"/>
      <c r="F228" s="294"/>
      <c r="G228" s="262"/>
      <c r="H228" s="262"/>
      <c r="I228" s="196" t="s">
        <v>10</v>
      </c>
      <c r="J228" s="297" t="s">
        <v>630</v>
      </c>
      <c r="K228" s="297" t="s">
        <v>269</v>
      </c>
      <c r="L228" s="297" t="s">
        <v>268</v>
      </c>
      <c r="M228" s="297" t="s">
        <v>676</v>
      </c>
      <c r="N228" s="298" t="s">
        <v>178</v>
      </c>
      <c r="O228" s="299"/>
      <c r="P228" s="299"/>
      <c r="Q228" s="299"/>
      <c r="R228" s="301"/>
      <c r="S228" s="197" t="s">
        <v>102</v>
      </c>
      <c r="T228" s="220">
        <v>24</v>
      </c>
      <c r="U228" s="223">
        <v>104</v>
      </c>
      <c r="V228" s="288">
        <v>89</v>
      </c>
      <c r="W228" s="288">
        <v>89</v>
      </c>
      <c r="X228" s="288">
        <v>89</v>
      </c>
      <c r="Y228" s="5"/>
      <c r="Z228" s="224">
        <f t="shared" si="14"/>
        <v>0</v>
      </c>
      <c r="AA228" s="265">
        <f t="shared" si="15"/>
        <v>0</v>
      </c>
      <c r="AB228" s="198" t="s">
        <v>862</v>
      </c>
      <c r="AC228" s="199"/>
      <c r="AD228" s="200"/>
      <c r="AE228" s="200"/>
      <c r="AF228" s="169" t="str">
        <f t="shared" si="16"/>
        <v/>
      </c>
    </row>
    <row r="229" spans="2:32" s="165" customFormat="1" ht="18" customHeight="1">
      <c r="B229" s="247"/>
      <c r="C229" s="166" t="s">
        <v>101</v>
      </c>
      <c r="D229" s="215"/>
      <c r="E229" s="215"/>
      <c r="F229" s="215"/>
      <c r="G229" s="215"/>
      <c r="H229" s="215"/>
      <c r="I229" s="279"/>
      <c r="J229" s="295" t="s">
        <v>763</v>
      </c>
      <c r="K229" s="274"/>
      <c r="L229" s="272"/>
      <c r="M229" s="272"/>
      <c r="N229" s="273"/>
      <c r="O229" s="273"/>
      <c r="P229" s="273"/>
      <c r="Q229" s="272"/>
      <c r="R229" s="272"/>
      <c r="S229" s="191"/>
      <c r="T229" s="192"/>
      <c r="U229" s="193"/>
      <c r="V229" s="193"/>
      <c r="W229" s="193"/>
      <c r="X229" s="193"/>
      <c r="Y229" s="4"/>
      <c r="Z229" s="193"/>
      <c r="AA229" s="193"/>
      <c r="AB229" s="193"/>
      <c r="AC229" s="194"/>
      <c r="AD229" s="194"/>
      <c r="AE229" s="195"/>
      <c r="AF229" s="163"/>
    </row>
    <row r="230" spans="2:32" s="170" customFormat="1">
      <c r="B230" s="248"/>
      <c r="C230" s="196" t="s">
        <v>773</v>
      </c>
      <c r="D230" s="262">
        <v>96</v>
      </c>
      <c r="E230" s="294">
        <v>60</v>
      </c>
      <c r="F230" s="294">
        <v>60</v>
      </c>
      <c r="G230" s="262">
        <v>0</v>
      </c>
      <c r="H230" s="262">
        <v>0</v>
      </c>
      <c r="I230" s="196" t="s">
        <v>10</v>
      </c>
      <c r="J230" s="196" t="s">
        <v>763</v>
      </c>
      <c r="K230" s="196" t="s">
        <v>764</v>
      </c>
      <c r="L230" s="196" t="s">
        <v>43</v>
      </c>
      <c r="M230" s="196" t="s">
        <v>765</v>
      </c>
      <c r="N230" s="293" t="s">
        <v>178</v>
      </c>
      <c r="O230" s="218"/>
      <c r="P230" s="218"/>
      <c r="Q230" s="218"/>
      <c r="R230" s="219"/>
      <c r="S230" s="197" t="s">
        <v>102</v>
      </c>
      <c r="T230" s="220">
        <v>24</v>
      </c>
      <c r="U230" s="223">
        <v>104</v>
      </c>
      <c r="V230" s="288">
        <v>89</v>
      </c>
      <c r="W230" s="288">
        <v>89</v>
      </c>
      <c r="X230" s="288">
        <v>89</v>
      </c>
      <c r="Y230" s="5"/>
      <c r="Z230" s="224">
        <f t="shared" ref="Z230:Z250" si="17">U230*Y230</f>
        <v>0</v>
      </c>
      <c r="AA230" s="265">
        <f t="shared" ref="AA230:AA250" si="18">IF(V230&lt;&gt;"",IF(AND($Z$22&gt;=200000,Y230&gt;=20),Y230*X230,IF(AND($Z$22&gt;=200000,Y230&lt;20),Y230*W230,IF(AND($Z$22&lt;200000,Y230&gt;=20),Y230*V230,Y230*U230))),IF($Z$22&gt;=200000,Y230*W230,Y230*U230))</f>
        <v>0</v>
      </c>
      <c r="AB230" s="198" t="s">
        <v>862</v>
      </c>
      <c r="AC230" s="199"/>
      <c r="AD230" s="200"/>
      <c r="AE230" s="200"/>
      <c r="AF230" s="169" t="str">
        <f t="shared" ref="AF230:AF250" si="19">IF(Y230/T230=0,"",IF(MOD(Y230,T230)&gt;0,"ОШИБКА!!! неверная кратность на сорт",""))</f>
        <v/>
      </c>
    </row>
    <row r="231" spans="2:32" s="170" customFormat="1">
      <c r="B231" s="248"/>
      <c r="C231" s="196" t="s">
        <v>774</v>
      </c>
      <c r="D231" s="262"/>
      <c r="E231" s="294">
        <v>2</v>
      </c>
      <c r="F231" s="294">
        <v>2</v>
      </c>
      <c r="G231" s="262"/>
      <c r="H231" s="262"/>
      <c r="I231" s="196" t="s">
        <v>10</v>
      </c>
      <c r="J231" s="196" t="s">
        <v>763</v>
      </c>
      <c r="K231" s="196" t="s">
        <v>189</v>
      </c>
      <c r="L231" s="196" t="s">
        <v>188</v>
      </c>
      <c r="M231" s="196" t="s">
        <v>274</v>
      </c>
      <c r="N231" s="293" t="s">
        <v>178</v>
      </c>
      <c r="O231" s="218"/>
      <c r="P231" s="218"/>
      <c r="Q231" s="218"/>
      <c r="R231" s="219"/>
      <c r="S231" s="197" t="s">
        <v>102</v>
      </c>
      <c r="T231" s="220">
        <v>24</v>
      </c>
      <c r="U231" s="223">
        <v>233</v>
      </c>
      <c r="V231" s="288">
        <v>199</v>
      </c>
      <c r="W231" s="288">
        <v>199</v>
      </c>
      <c r="X231" s="288">
        <v>199</v>
      </c>
      <c r="Y231" s="5"/>
      <c r="Z231" s="224">
        <f t="shared" si="17"/>
        <v>0</v>
      </c>
      <c r="AA231" s="265">
        <f t="shared" si="18"/>
        <v>0</v>
      </c>
      <c r="AB231" s="198" t="s">
        <v>862</v>
      </c>
      <c r="AC231" s="199"/>
      <c r="AD231" s="200"/>
      <c r="AE231" s="200"/>
      <c r="AF231" s="169" t="str">
        <f t="shared" si="19"/>
        <v/>
      </c>
    </row>
    <row r="232" spans="2:32" s="170" customFormat="1">
      <c r="B232" s="248"/>
      <c r="C232" s="196" t="s">
        <v>775</v>
      </c>
      <c r="D232" s="262">
        <v>0</v>
      </c>
      <c r="E232" s="294">
        <v>28</v>
      </c>
      <c r="F232" s="294">
        <v>8</v>
      </c>
      <c r="G232" s="262">
        <v>0</v>
      </c>
      <c r="H232" s="262">
        <v>3</v>
      </c>
      <c r="I232" s="196" t="s">
        <v>10</v>
      </c>
      <c r="J232" s="196" t="s">
        <v>763</v>
      </c>
      <c r="K232" s="196" t="s">
        <v>766</v>
      </c>
      <c r="L232" s="196" t="s">
        <v>767</v>
      </c>
      <c r="M232" s="196" t="s">
        <v>768</v>
      </c>
      <c r="N232" s="293" t="s">
        <v>178</v>
      </c>
      <c r="O232" s="218"/>
      <c r="P232" s="218"/>
      <c r="Q232" s="218"/>
      <c r="R232" s="250"/>
      <c r="S232" s="197" t="s">
        <v>102</v>
      </c>
      <c r="T232" s="220">
        <v>24</v>
      </c>
      <c r="U232" s="223">
        <v>233</v>
      </c>
      <c r="V232" s="288">
        <v>199</v>
      </c>
      <c r="W232" s="288">
        <v>199</v>
      </c>
      <c r="X232" s="288">
        <v>199</v>
      </c>
      <c r="Y232" s="5"/>
      <c r="Z232" s="224">
        <f t="shared" si="17"/>
        <v>0</v>
      </c>
      <c r="AA232" s="265">
        <f t="shared" si="18"/>
        <v>0</v>
      </c>
      <c r="AB232" s="198" t="s">
        <v>862</v>
      </c>
      <c r="AC232" s="199"/>
      <c r="AD232" s="200"/>
      <c r="AE232" s="200"/>
      <c r="AF232" s="169" t="str">
        <f t="shared" si="19"/>
        <v/>
      </c>
    </row>
    <row r="233" spans="2:32" s="170" customFormat="1">
      <c r="B233" s="248"/>
      <c r="C233" s="196" t="s">
        <v>776</v>
      </c>
      <c r="D233" s="262"/>
      <c r="E233" s="294">
        <v>4</v>
      </c>
      <c r="F233" s="294">
        <v>4</v>
      </c>
      <c r="G233" s="262"/>
      <c r="H233" s="262"/>
      <c r="I233" s="196" t="s">
        <v>10</v>
      </c>
      <c r="J233" s="196" t="s">
        <v>763</v>
      </c>
      <c r="K233" s="196" t="s">
        <v>271</v>
      </c>
      <c r="L233" s="196" t="s">
        <v>270</v>
      </c>
      <c r="M233" s="196" t="s">
        <v>435</v>
      </c>
      <c r="N233" s="293" t="s">
        <v>178</v>
      </c>
      <c r="O233" s="218"/>
      <c r="P233" s="218"/>
      <c r="Q233" s="218"/>
      <c r="R233" s="219"/>
      <c r="S233" s="197" t="s">
        <v>102</v>
      </c>
      <c r="T233" s="220">
        <v>24</v>
      </c>
      <c r="U233" s="223">
        <v>233</v>
      </c>
      <c r="V233" s="288">
        <v>199</v>
      </c>
      <c r="W233" s="288">
        <v>199</v>
      </c>
      <c r="X233" s="288">
        <v>199</v>
      </c>
      <c r="Y233" s="5"/>
      <c r="Z233" s="224">
        <f t="shared" si="17"/>
        <v>0</v>
      </c>
      <c r="AA233" s="265">
        <f t="shared" si="18"/>
        <v>0</v>
      </c>
      <c r="AB233" s="198" t="s">
        <v>862</v>
      </c>
      <c r="AC233" s="199"/>
      <c r="AD233" s="200"/>
      <c r="AE233" s="200"/>
      <c r="AF233" s="169" t="str">
        <f t="shared" si="19"/>
        <v/>
      </c>
    </row>
    <row r="234" spans="2:32" s="170" customFormat="1">
      <c r="B234" s="248"/>
      <c r="C234" s="196" t="s">
        <v>777</v>
      </c>
      <c r="D234" s="262"/>
      <c r="E234" s="294">
        <v>75</v>
      </c>
      <c r="F234" s="294">
        <v>32</v>
      </c>
      <c r="G234" s="262"/>
      <c r="H234" s="262"/>
      <c r="I234" s="196" t="s">
        <v>10</v>
      </c>
      <c r="J234" s="196" t="s">
        <v>763</v>
      </c>
      <c r="K234" s="196" t="s">
        <v>271</v>
      </c>
      <c r="L234" s="196" t="s">
        <v>270</v>
      </c>
      <c r="M234" s="196" t="s">
        <v>436</v>
      </c>
      <c r="N234" s="293" t="s">
        <v>178</v>
      </c>
      <c r="O234" s="218"/>
      <c r="P234" s="218"/>
      <c r="Q234" s="218"/>
      <c r="R234" s="219"/>
      <c r="S234" s="197" t="s">
        <v>102</v>
      </c>
      <c r="T234" s="220">
        <v>24</v>
      </c>
      <c r="U234" s="223">
        <v>233</v>
      </c>
      <c r="V234" s="288">
        <v>199</v>
      </c>
      <c r="W234" s="288">
        <v>199</v>
      </c>
      <c r="X234" s="288">
        <v>199</v>
      </c>
      <c r="Y234" s="5"/>
      <c r="Z234" s="224">
        <f t="shared" si="17"/>
        <v>0</v>
      </c>
      <c r="AA234" s="265">
        <f t="shared" si="18"/>
        <v>0</v>
      </c>
      <c r="AB234" s="198" t="s">
        <v>862</v>
      </c>
      <c r="AC234" s="199"/>
      <c r="AD234" s="200"/>
      <c r="AE234" s="200"/>
      <c r="AF234" s="169" t="str">
        <f t="shared" si="19"/>
        <v/>
      </c>
    </row>
    <row r="235" spans="2:32" s="170" customFormat="1">
      <c r="B235" s="248"/>
      <c r="C235" s="196" t="s">
        <v>778</v>
      </c>
      <c r="D235" s="262"/>
      <c r="E235" s="294">
        <v>29</v>
      </c>
      <c r="F235" s="294">
        <v>19</v>
      </c>
      <c r="G235" s="262"/>
      <c r="H235" s="262"/>
      <c r="I235" s="196" t="s">
        <v>10</v>
      </c>
      <c r="J235" s="196" t="s">
        <v>763</v>
      </c>
      <c r="K235" s="196" t="s">
        <v>271</v>
      </c>
      <c r="L235" s="196" t="s">
        <v>270</v>
      </c>
      <c r="M235" s="196" t="s">
        <v>437</v>
      </c>
      <c r="N235" s="293" t="s">
        <v>178</v>
      </c>
      <c r="O235" s="218"/>
      <c r="P235" s="218"/>
      <c r="Q235" s="218"/>
      <c r="R235" s="250"/>
      <c r="S235" s="197" t="s">
        <v>102</v>
      </c>
      <c r="T235" s="220">
        <v>24</v>
      </c>
      <c r="U235" s="223">
        <v>233</v>
      </c>
      <c r="V235" s="288">
        <v>199</v>
      </c>
      <c r="W235" s="288">
        <v>199</v>
      </c>
      <c r="X235" s="288">
        <v>199</v>
      </c>
      <c r="Y235" s="5"/>
      <c r="Z235" s="224">
        <f t="shared" si="17"/>
        <v>0</v>
      </c>
      <c r="AA235" s="265">
        <f t="shared" si="18"/>
        <v>0</v>
      </c>
      <c r="AB235" s="198" t="s">
        <v>862</v>
      </c>
      <c r="AC235" s="199"/>
      <c r="AD235" s="200"/>
      <c r="AE235" s="200"/>
      <c r="AF235" s="169" t="str">
        <f t="shared" si="19"/>
        <v/>
      </c>
    </row>
    <row r="236" spans="2:32" s="170" customFormat="1">
      <c r="B236" s="248"/>
      <c r="C236" s="196" t="s">
        <v>779</v>
      </c>
      <c r="D236" s="262"/>
      <c r="E236" s="294">
        <v>5</v>
      </c>
      <c r="F236" s="294">
        <v>5</v>
      </c>
      <c r="G236" s="262"/>
      <c r="H236" s="262"/>
      <c r="I236" s="196" t="s">
        <v>10</v>
      </c>
      <c r="J236" s="196" t="s">
        <v>763</v>
      </c>
      <c r="K236" s="196" t="s">
        <v>243</v>
      </c>
      <c r="L236" s="196" t="s">
        <v>242</v>
      </c>
      <c r="M236" s="196" t="s">
        <v>244</v>
      </c>
      <c r="N236" s="293" t="s">
        <v>178</v>
      </c>
      <c r="O236" s="218"/>
      <c r="P236" s="218"/>
      <c r="Q236" s="218"/>
      <c r="R236" s="219"/>
      <c r="S236" s="197" t="s">
        <v>102</v>
      </c>
      <c r="T236" s="220">
        <v>24</v>
      </c>
      <c r="U236" s="223">
        <v>104</v>
      </c>
      <c r="V236" s="288">
        <v>89</v>
      </c>
      <c r="W236" s="288">
        <v>89</v>
      </c>
      <c r="X236" s="288">
        <v>89</v>
      </c>
      <c r="Y236" s="5"/>
      <c r="Z236" s="224">
        <f t="shared" si="17"/>
        <v>0</v>
      </c>
      <c r="AA236" s="265">
        <f t="shared" si="18"/>
        <v>0</v>
      </c>
      <c r="AB236" s="198" t="s">
        <v>862</v>
      </c>
      <c r="AC236" s="199"/>
      <c r="AD236" s="200"/>
      <c r="AE236" s="200"/>
      <c r="AF236" s="169" t="str">
        <f t="shared" si="19"/>
        <v/>
      </c>
    </row>
    <row r="237" spans="2:32" s="170" customFormat="1">
      <c r="B237" s="248"/>
      <c r="C237" s="196" t="s">
        <v>780</v>
      </c>
      <c r="D237" s="262">
        <v>25</v>
      </c>
      <c r="E237" s="294">
        <v>9</v>
      </c>
      <c r="F237" s="294">
        <v>0</v>
      </c>
      <c r="G237" s="262">
        <v>0</v>
      </c>
      <c r="H237" s="262">
        <v>0</v>
      </c>
      <c r="I237" s="196" t="s">
        <v>10</v>
      </c>
      <c r="J237" s="196" t="s">
        <v>763</v>
      </c>
      <c r="K237" s="196" t="s">
        <v>243</v>
      </c>
      <c r="L237" s="196" t="s">
        <v>242</v>
      </c>
      <c r="M237" s="196" t="s">
        <v>380</v>
      </c>
      <c r="N237" s="293" t="s">
        <v>178</v>
      </c>
      <c r="O237" s="218"/>
      <c r="P237" s="218"/>
      <c r="Q237" s="218"/>
      <c r="R237" s="219"/>
      <c r="S237" s="197" t="s">
        <v>102</v>
      </c>
      <c r="T237" s="220">
        <v>24</v>
      </c>
      <c r="U237" s="223">
        <v>104</v>
      </c>
      <c r="V237" s="288">
        <v>89</v>
      </c>
      <c r="W237" s="288">
        <v>89</v>
      </c>
      <c r="X237" s="288">
        <v>89</v>
      </c>
      <c r="Y237" s="5"/>
      <c r="Z237" s="224">
        <f t="shared" si="17"/>
        <v>0</v>
      </c>
      <c r="AA237" s="265">
        <f t="shared" si="18"/>
        <v>0</v>
      </c>
      <c r="AB237" s="198" t="s">
        <v>862</v>
      </c>
      <c r="AC237" s="199"/>
      <c r="AD237" s="200"/>
      <c r="AE237" s="200"/>
      <c r="AF237" s="169" t="str">
        <f t="shared" si="19"/>
        <v/>
      </c>
    </row>
    <row r="238" spans="2:32" s="170" customFormat="1">
      <c r="B238" s="248"/>
      <c r="C238" s="196" t="s">
        <v>781</v>
      </c>
      <c r="D238" s="262"/>
      <c r="E238" s="294">
        <v>44</v>
      </c>
      <c r="F238" s="294">
        <v>34</v>
      </c>
      <c r="G238" s="262"/>
      <c r="H238" s="262"/>
      <c r="I238" s="196" t="s">
        <v>10</v>
      </c>
      <c r="J238" s="196" t="s">
        <v>763</v>
      </c>
      <c r="K238" s="196" t="s">
        <v>273</v>
      </c>
      <c r="L238" s="196" t="s">
        <v>272</v>
      </c>
      <c r="M238" s="196"/>
      <c r="N238" s="293" t="s">
        <v>178</v>
      </c>
      <c r="O238" s="218"/>
      <c r="P238" s="218"/>
      <c r="Q238" s="218"/>
      <c r="R238" s="219"/>
      <c r="S238" s="197" t="s">
        <v>102</v>
      </c>
      <c r="T238" s="220">
        <v>24</v>
      </c>
      <c r="U238" s="223">
        <v>104</v>
      </c>
      <c r="V238" s="288">
        <v>89</v>
      </c>
      <c r="W238" s="288">
        <v>89</v>
      </c>
      <c r="X238" s="288">
        <v>89</v>
      </c>
      <c r="Y238" s="5"/>
      <c r="Z238" s="224">
        <f t="shared" si="17"/>
        <v>0</v>
      </c>
      <c r="AA238" s="265">
        <f t="shared" si="18"/>
        <v>0</v>
      </c>
      <c r="AB238" s="198" t="s">
        <v>862</v>
      </c>
      <c r="AC238" s="199"/>
      <c r="AD238" s="200"/>
      <c r="AE238" s="200"/>
      <c r="AF238" s="169" t="str">
        <f t="shared" si="19"/>
        <v/>
      </c>
    </row>
    <row r="239" spans="2:32" s="170" customFormat="1">
      <c r="B239" s="248"/>
      <c r="C239" s="196" t="s">
        <v>782</v>
      </c>
      <c r="D239" s="262"/>
      <c r="E239" s="294">
        <v>59</v>
      </c>
      <c r="F239" s="294">
        <v>0</v>
      </c>
      <c r="G239" s="262"/>
      <c r="H239" s="262"/>
      <c r="I239" s="196" t="s">
        <v>10</v>
      </c>
      <c r="J239" s="196" t="s">
        <v>763</v>
      </c>
      <c r="K239" s="196" t="s">
        <v>395</v>
      </c>
      <c r="L239" s="196" t="s">
        <v>394</v>
      </c>
      <c r="M239" s="196" t="s">
        <v>396</v>
      </c>
      <c r="N239" s="293" t="s">
        <v>178</v>
      </c>
      <c r="O239" s="218"/>
      <c r="P239" s="218"/>
      <c r="Q239" s="218"/>
      <c r="R239" s="219"/>
      <c r="S239" s="197" t="s">
        <v>102</v>
      </c>
      <c r="T239" s="220">
        <v>24</v>
      </c>
      <c r="U239" s="223">
        <v>104</v>
      </c>
      <c r="V239" s="288">
        <v>89</v>
      </c>
      <c r="W239" s="288">
        <v>89</v>
      </c>
      <c r="X239" s="288">
        <v>89</v>
      </c>
      <c r="Y239" s="5"/>
      <c r="Z239" s="224">
        <f t="shared" si="17"/>
        <v>0</v>
      </c>
      <c r="AA239" s="265">
        <f t="shared" si="18"/>
        <v>0</v>
      </c>
      <c r="AB239" s="198" t="s">
        <v>862</v>
      </c>
      <c r="AC239" s="199"/>
      <c r="AD239" s="200"/>
      <c r="AE239" s="200"/>
      <c r="AF239" s="169" t="str">
        <f t="shared" si="19"/>
        <v/>
      </c>
    </row>
    <row r="240" spans="2:32" s="170" customFormat="1">
      <c r="B240" s="248"/>
      <c r="C240" s="196" t="s">
        <v>783</v>
      </c>
      <c r="D240" s="262">
        <v>132</v>
      </c>
      <c r="E240" s="294">
        <v>35</v>
      </c>
      <c r="F240" s="294">
        <v>35</v>
      </c>
      <c r="G240" s="262">
        <v>0</v>
      </c>
      <c r="H240" s="262">
        <v>0</v>
      </c>
      <c r="I240" s="196" t="s">
        <v>10</v>
      </c>
      <c r="J240" s="196" t="s">
        <v>763</v>
      </c>
      <c r="K240" s="196" t="s">
        <v>387</v>
      </c>
      <c r="L240" s="196" t="s">
        <v>386</v>
      </c>
      <c r="M240" s="196" t="s">
        <v>388</v>
      </c>
      <c r="N240" s="293" t="s">
        <v>178</v>
      </c>
      <c r="O240" s="218"/>
      <c r="P240" s="218"/>
      <c r="Q240" s="218"/>
      <c r="R240" s="219"/>
      <c r="S240" s="197" t="s">
        <v>102</v>
      </c>
      <c r="T240" s="220">
        <v>24</v>
      </c>
      <c r="U240" s="223">
        <v>233</v>
      </c>
      <c r="V240" s="288">
        <v>199</v>
      </c>
      <c r="W240" s="288">
        <v>199</v>
      </c>
      <c r="X240" s="288">
        <v>199</v>
      </c>
      <c r="Y240" s="5"/>
      <c r="Z240" s="224">
        <f t="shared" si="17"/>
        <v>0</v>
      </c>
      <c r="AA240" s="265">
        <f t="shared" si="18"/>
        <v>0</v>
      </c>
      <c r="AB240" s="198" t="s">
        <v>862</v>
      </c>
      <c r="AC240" s="199"/>
      <c r="AD240" s="200"/>
      <c r="AE240" s="200"/>
      <c r="AF240" s="169" t="str">
        <f t="shared" si="19"/>
        <v/>
      </c>
    </row>
    <row r="241" spans="2:32" s="170" customFormat="1">
      <c r="B241" s="248"/>
      <c r="C241" s="196" t="s">
        <v>784</v>
      </c>
      <c r="D241" s="262">
        <v>72</v>
      </c>
      <c r="E241" s="294">
        <v>14</v>
      </c>
      <c r="F241" s="294">
        <v>9</v>
      </c>
      <c r="G241" s="262">
        <v>0</v>
      </c>
      <c r="H241" s="262">
        <v>0</v>
      </c>
      <c r="I241" s="196" t="s">
        <v>10</v>
      </c>
      <c r="J241" s="196" t="s">
        <v>763</v>
      </c>
      <c r="K241" s="196" t="s">
        <v>385</v>
      </c>
      <c r="L241" s="196" t="s">
        <v>384</v>
      </c>
      <c r="M241" s="196" t="s">
        <v>391</v>
      </c>
      <c r="N241" s="293" t="s">
        <v>178</v>
      </c>
      <c r="O241" s="218"/>
      <c r="P241" s="218"/>
      <c r="Q241" s="218"/>
      <c r="R241" s="250"/>
      <c r="S241" s="197" t="s">
        <v>102</v>
      </c>
      <c r="T241" s="220">
        <v>24</v>
      </c>
      <c r="U241" s="223">
        <v>233</v>
      </c>
      <c r="V241" s="288">
        <v>199</v>
      </c>
      <c r="W241" s="288">
        <v>199</v>
      </c>
      <c r="X241" s="288">
        <v>199</v>
      </c>
      <c r="Y241" s="5"/>
      <c r="Z241" s="224">
        <f t="shared" si="17"/>
        <v>0</v>
      </c>
      <c r="AA241" s="265">
        <f t="shared" si="18"/>
        <v>0</v>
      </c>
      <c r="AB241" s="198" t="s">
        <v>862</v>
      </c>
      <c r="AC241" s="199"/>
      <c r="AD241" s="200"/>
      <c r="AE241" s="200"/>
      <c r="AF241" s="169" t="str">
        <f t="shared" si="19"/>
        <v/>
      </c>
    </row>
    <row r="242" spans="2:32" s="170" customFormat="1">
      <c r="B242" s="248"/>
      <c r="C242" s="196" t="s">
        <v>785</v>
      </c>
      <c r="D242" s="262"/>
      <c r="E242" s="294">
        <v>14</v>
      </c>
      <c r="F242" s="294">
        <v>14</v>
      </c>
      <c r="G242" s="262"/>
      <c r="H242" s="262"/>
      <c r="I242" s="196" t="s">
        <v>10</v>
      </c>
      <c r="J242" s="196" t="s">
        <v>763</v>
      </c>
      <c r="K242" s="196" t="s">
        <v>385</v>
      </c>
      <c r="L242" s="196" t="s">
        <v>384</v>
      </c>
      <c r="M242" s="196" t="s">
        <v>390</v>
      </c>
      <c r="N242" s="293" t="s">
        <v>178</v>
      </c>
      <c r="O242" s="218"/>
      <c r="P242" s="218"/>
      <c r="Q242" s="218"/>
      <c r="R242" s="219"/>
      <c r="S242" s="197" t="s">
        <v>102</v>
      </c>
      <c r="T242" s="220">
        <v>24</v>
      </c>
      <c r="U242" s="223">
        <v>233</v>
      </c>
      <c r="V242" s="288">
        <v>199</v>
      </c>
      <c r="W242" s="288">
        <v>199</v>
      </c>
      <c r="X242" s="288">
        <v>199</v>
      </c>
      <c r="Y242" s="5"/>
      <c r="Z242" s="224">
        <f t="shared" si="17"/>
        <v>0</v>
      </c>
      <c r="AA242" s="265">
        <f t="shared" si="18"/>
        <v>0</v>
      </c>
      <c r="AB242" s="198" t="s">
        <v>862</v>
      </c>
      <c r="AC242" s="199"/>
      <c r="AD242" s="200"/>
      <c r="AE242" s="200"/>
      <c r="AF242" s="169" t="str">
        <f t="shared" si="19"/>
        <v/>
      </c>
    </row>
    <row r="243" spans="2:32" s="170" customFormat="1">
      <c r="B243" s="248"/>
      <c r="C243" s="196" t="s">
        <v>786</v>
      </c>
      <c r="D243" s="262"/>
      <c r="E243" s="294">
        <v>3</v>
      </c>
      <c r="F243" s="294">
        <v>3</v>
      </c>
      <c r="G243" s="262"/>
      <c r="H243" s="262"/>
      <c r="I243" s="196" t="s">
        <v>10</v>
      </c>
      <c r="J243" s="196" t="s">
        <v>763</v>
      </c>
      <c r="K243" s="196" t="s">
        <v>385</v>
      </c>
      <c r="L243" s="196" t="s">
        <v>384</v>
      </c>
      <c r="M243" s="196" t="s">
        <v>389</v>
      </c>
      <c r="N243" s="293" t="s">
        <v>178</v>
      </c>
      <c r="O243" s="218"/>
      <c r="P243" s="218"/>
      <c r="Q243" s="218"/>
      <c r="R243" s="219"/>
      <c r="S243" s="197" t="s">
        <v>102</v>
      </c>
      <c r="T243" s="220">
        <v>24</v>
      </c>
      <c r="U243" s="223">
        <v>233</v>
      </c>
      <c r="V243" s="288">
        <v>199</v>
      </c>
      <c r="W243" s="288">
        <v>199</v>
      </c>
      <c r="X243" s="288">
        <v>199</v>
      </c>
      <c r="Y243" s="5"/>
      <c r="Z243" s="224">
        <f t="shared" si="17"/>
        <v>0</v>
      </c>
      <c r="AA243" s="265">
        <f t="shared" si="18"/>
        <v>0</v>
      </c>
      <c r="AB243" s="198" t="s">
        <v>862</v>
      </c>
      <c r="AC243" s="199"/>
      <c r="AD243" s="200"/>
      <c r="AE243" s="200"/>
      <c r="AF243" s="169" t="str">
        <f t="shared" si="19"/>
        <v/>
      </c>
    </row>
    <row r="244" spans="2:32" s="170" customFormat="1">
      <c r="B244" s="248"/>
      <c r="C244" s="196" t="s">
        <v>787</v>
      </c>
      <c r="D244" s="262">
        <v>92</v>
      </c>
      <c r="E244" s="294">
        <v>3</v>
      </c>
      <c r="F244" s="294">
        <v>0</v>
      </c>
      <c r="G244" s="262">
        <v>0</v>
      </c>
      <c r="H244" s="262">
        <v>0</v>
      </c>
      <c r="I244" s="196" t="s">
        <v>10</v>
      </c>
      <c r="J244" s="196" t="s">
        <v>763</v>
      </c>
      <c r="K244" s="196" t="s">
        <v>385</v>
      </c>
      <c r="L244" s="196" t="s">
        <v>384</v>
      </c>
      <c r="M244" s="196" t="s">
        <v>393</v>
      </c>
      <c r="N244" s="293" t="s">
        <v>178</v>
      </c>
      <c r="O244" s="218"/>
      <c r="P244" s="218"/>
      <c r="Q244" s="218"/>
      <c r="R244" s="219"/>
      <c r="S244" s="197" t="s">
        <v>102</v>
      </c>
      <c r="T244" s="220">
        <v>24</v>
      </c>
      <c r="U244" s="223">
        <v>233</v>
      </c>
      <c r="V244" s="288">
        <v>199</v>
      </c>
      <c r="W244" s="288">
        <v>199</v>
      </c>
      <c r="X244" s="288">
        <v>199</v>
      </c>
      <c r="Y244" s="5"/>
      <c r="Z244" s="224">
        <f t="shared" si="17"/>
        <v>0</v>
      </c>
      <c r="AA244" s="265">
        <f t="shared" si="18"/>
        <v>0</v>
      </c>
      <c r="AB244" s="198" t="s">
        <v>862</v>
      </c>
      <c r="AC244" s="199"/>
      <c r="AD244" s="200"/>
      <c r="AE244" s="200"/>
      <c r="AF244" s="169" t="str">
        <f t="shared" si="19"/>
        <v/>
      </c>
    </row>
    <row r="245" spans="2:32" s="170" customFormat="1">
      <c r="B245" s="248"/>
      <c r="C245" s="196" t="s">
        <v>788</v>
      </c>
      <c r="D245" s="262"/>
      <c r="E245" s="294">
        <v>132</v>
      </c>
      <c r="F245" s="294">
        <v>121</v>
      </c>
      <c r="G245" s="262"/>
      <c r="H245" s="262"/>
      <c r="I245" s="196" t="s">
        <v>10</v>
      </c>
      <c r="J245" s="196" t="s">
        <v>763</v>
      </c>
      <c r="K245" s="196" t="s">
        <v>383</v>
      </c>
      <c r="L245" s="196" t="s">
        <v>382</v>
      </c>
      <c r="M245" s="196" t="s">
        <v>769</v>
      </c>
      <c r="N245" s="293" t="s">
        <v>178</v>
      </c>
      <c r="O245" s="218"/>
      <c r="P245" s="218"/>
      <c r="Q245" s="218"/>
      <c r="R245" s="219"/>
      <c r="S245" s="197" t="s">
        <v>102</v>
      </c>
      <c r="T245" s="220">
        <v>24</v>
      </c>
      <c r="U245" s="223">
        <v>104</v>
      </c>
      <c r="V245" s="288">
        <v>89</v>
      </c>
      <c r="W245" s="288">
        <v>89</v>
      </c>
      <c r="X245" s="288">
        <v>89</v>
      </c>
      <c r="Y245" s="5"/>
      <c r="Z245" s="224">
        <f t="shared" si="17"/>
        <v>0</v>
      </c>
      <c r="AA245" s="265">
        <f t="shared" si="18"/>
        <v>0</v>
      </c>
      <c r="AB245" s="198" t="s">
        <v>862</v>
      </c>
      <c r="AC245" s="199"/>
      <c r="AD245" s="200"/>
      <c r="AE245" s="200"/>
      <c r="AF245" s="169" t="str">
        <f t="shared" si="19"/>
        <v/>
      </c>
    </row>
    <row r="246" spans="2:32" s="170" customFormat="1">
      <c r="B246" s="248"/>
      <c r="C246" s="196" t="s">
        <v>789</v>
      </c>
      <c r="D246" s="262">
        <v>26</v>
      </c>
      <c r="E246" s="294">
        <v>4</v>
      </c>
      <c r="F246" s="294">
        <v>0</v>
      </c>
      <c r="G246" s="262">
        <v>0</v>
      </c>
      <c r="H246" s="262">
        <v>20</v>
      </c>
      <c r="I246" s="196" t="s">
        <v>10</v>
      </c>
      <c r="J246" s="196" t="s">
        <v>763</v>
      </c>
      <c r="K246" s="196" t="s">
        <v>383</v>
      </c>
      <c r="L246" s="196" t="s">
        <v>382</v>
      </c>
      <c r="M246" s="196" t="s">
        <v>381</v>
      </c>
      <c r="N246" s="293" t="s">
        <v>178</v>
      </c>
      <c r="O246" s="218"/>
      <c r="P246" s="218"/>
      <c r="Q246" s="218"/>
      <c r="R246" s="219"/>
      <c r="S246" s="197" t="s">
        <v>102</v>
      </c>
      <c r="T246" s="220">
        <v>24</v>
      </c>
      <c r="U246" s="223">
        <v>104</v>
      </c>
      <c r="V246" s="288">
        <v>89</v>
      </c>
      <c r="W246" s="288">
        <v>89</v>
      </c>
      <c r="X246" s="288">
        <v>89</v>
      </c>
      <c r="Y246" s="5"/>
      <c r="Z246" s="224">
        <f t="shared" si="17"/>
        <v>0</v>
      </c>
      <c r="AA246" s="265">
        <f t="shared" si="18"/>
        <v>0</v>
      </c>
      <c r="AB246" s="198" t="s">
        <v>862</v>
      </c>
      <c r="AC246" s="199"/>
      <c r="AD246" s="200"/>
      <c r="AE246" s="200"/>
      <c r="AF246" s="169" t="str">
        <f t="shared" si="19"/>
        <v/>
      </c>
    </row>
    <row r="247" spans="2:32" s="170" customFormat="1">
      <c r="B247" s="248"/>
      <c r="C247" s="196" t="s">
        <v>790</v>
      </c>
      <c r="D247" s="262"/>
      <c r="E247" s="294">
        <v>23</v>
      </c>
      <c r="F247" s="294">
        <v>0</v>
      </c>
      <c r="G247" s="262"/>
      <c r="H247" s="262"/>
      <c r="I247" s="196" t="s">
        <v>10</v>
      </c>
      <c r="J247" s="196" t="s">
        <v>763</v>
      </c>
      <c r="K247" s="196" t="s">
        <v>265</v>
      </c>
      <c r="L247" s="196" t="s">
        <v>264</v>
      </c>
      <c r="M247" s="196" t="s">
        <v>770</v>
      </c>
      <c r="N247" s="293" t="s">
        <v>178</v>
      </c>
      <c r="O247" s="218"/>
      <c r="P247" s="218"/>
      <c r="Q247" s="218"/>
      <c r="R247" s="219"/>
      <c r="S247" s="197" t="s">
        <v>102</v>
      </c>
      <c r="T247" s="220">
        <v>24</v>
      </c>
      <c r="U247" s="223">
        <v>104</v>
      </c>
      <c r="V247" s="288">
        <v>89</v>
      </c>
      <c r="W247" s="288">
        <v>89</v>
      </c>
      <c r="X247" s="288">
        <v>89</v>
      </c>
      <c r="Y247" s="5"/>
      <c r="Z247" s="224">
        <f t="shared" si="17"/>
        <v>0</v>
      </c>
      <c r="AA247" s="265">
        <f t="shared" si="18"/>
        <v>0</v>
      </c>
      <c r="AB247" s="198" t="s">
        <v>862</v>
      </c>
      <c r="AC247" s="199"/>
      <c r="AD247" s="200"/>
      <c r="AE247" s="200"/>
      <c r="AF247" s="169" t="str">
        <f t="shared" si="19"/>
        <v/>
      </c>
    </row>
    <row r="248" spans="2:32" s="170" customFormat="1">
      <c r="B248" s="248"/>
      <c r="C248" s="196" t="s">
        <v>791</v>
      </c>
      <c r="D248" s="262"/>
      <c r="E248" s="294">
        <v>143</v>
      </c>
      <c r="F248" s="294">
        <v>100</v>
      </c>
      <c r="G248" s="262"/>
      <c r="H248" s="262"/>
      <c r="I248" s="196" t="s">
        <v>10</v>
      </c>
      <c r="J248" s="196" t="s">
        <v>763</v>
      </c>
      <c r="K248" s="196" t="s">
        <v>276</v>
      </c>
      <c r="L248" s="196" t="s">
        <v>275</v>
      </c>
      <c r="M248" s="196" t="s">
        <v>771</v>
      </c>
      <c r="N248" s="293" t="s">
        <v>178</v>
      </c>
      <c r="O248" s="218"/>
      <c r="P248" s="218"/>
      <c r="Q248" s="218"/>
      <c r="R248" s="219"/>
      <c r="S248" s="197" t="s">
        <v>102</v>
      </c>
      <c r="T248" s="220">
        <v>24</v>
      </c>
      <c r="U248" s="223">
        <v>104</v>
      </c>
      <c r="V248" s="288">
        <v>89</v>
      </c>
      <c r="W248" s="288">
        <v>89</v>
      </c>
      <c r="X248" s="288">
        <v>89</v>
      </c>
      <c r="Y248" s="5"/>
      <c r="Z248" s="224">
        <f t="shared" si="17"/>
        <v>0</v>
      </c>
      <c r="AA248" s="265">
        <f t="shared" si="18"/>
        <v>0</v>
      </c>
      <c r="AB248" s="198" t="s">
        <v>862</v>
      </c>
      <c r="AC248" s="199"/>
      <c r="AD248" s="200"/>
      <c r="AE248" s="200"/>
      <c r="AF248" s="169" t="str">
        <f t="shared" si="19"/>
        <v/>
      </c>
    </row>
    <row r="249" spans="2:32" s="170" customFormat="1">
      <c r="B249" s="248"/>
      <c r="C249" s="196" t="s">
        <v>792</v>
      </c>
      <c r="D249" s="262"/>
      <c r="E249" s="294">
        <v>6</v>
      </c>
      <c r="F249" s="294">
        <v>4</v>
      </c>
      <c r="G249" s="262"/>
      <c r="H249" s="262"/>
      <c r="I249" s="196" t="s">
        <v>10</v>
      </c>
      <c r="J249" s="196" t="s">
        <v>763</v>
      </c>
      <c r="K249" s="196" t="s">
        <v>267</v>
      </c>
      <c r="L249" s="196" t="s">
        <v>266</v>
      </c>
      <c r="M249" s="196" t="s">
        <v>772</v>
      </c>
      <c r="N249" s="293" t="s">
        <v>178</v>
      </c>
      <c r="O249" s="218"/>
      <c r="P249" s="218"/>
      <c r="Q249" s="218"/>
      <c r="R249" s="219"/>
      <c r="S249" s="197" t="s">
        <v>102</v>
      </c>
      <c r="T249" s="220">
        <v>24</v>
      </c>
      <c r="U249" s="223">
        <v>233</v>
      </c>
      <c r="V249" s="288">
        <v>199</v>
      </c>
      <c r="W249" s="288">
        <v>199</v>
      </c>
      <c r="X249" s="288">
        <v>199</v>
      </c>
      <c r="Y249" s="5"/>
      <c r="Z249" s="224">
        <f t="shared" si="17"/>
        <v>0</v>
      </c>
      <c r="AA249" s="265">
        <f t="shared" si="18"/>
        <v>0</v>
      </c>
      <c r="AB249" s="198" t="s">
        <v>862</v>
      </c>
      <c r="AC249" s="199"/>
      <c r="AD249" s="200"/>
      <c r="AE249" s="200"/>
      <c r="AF249" s="169" t="str">
        <f t="shared" si="19"/>
        <v/>
      </c>
    </row>
    <row r="250" spans="2:32" s="170" customFormat="1">
      <c r="B250" s="248"/>
      <c r="C250" s="196" t="s">
        <v>793</v>
      </c>
      <c r="D250" s="262">
        <v>132</v>
      </c>
      <c r="E250" s="294">
        <v>41</v>
      </c>
      <c r="F250" s="294">
        <v>5</v>
      </c>
      <c r="G250" s="262">
        <v>0</v>
      </c>
      <c r="H250" s="262">
        <v>0</v>
      </c>
      <c r="I250" s="196" t="s">
        <v>10</v>
      </c>
      <c r="J250" s="196" t="s">
        <v>763</v>
      </c>
      <c r="K250" s="196" t="s">
        <v>267</v>
      </c>
      <c r="L250" s="196" t="s">
        <v>266</v>
      </c>
      <c r="M250" s="196" t="s">
        <v>373</v>
      </c>
      <c r="N250" s="293" t="s">
        <v>178</v>
      </c>
      <c r="O250" s="218"/>
      <c r="P250" s="218"/>
      <c r="Q250" s="218"/>
      <c r="R250" s="219"/>
      <c r="S250" s="197" t="s">
        <v>102</v>
      </c>
      <c r="T250" s="220">
        <v>24</v>
      </c>
      <c r="U250" s="223">
        <v>233</v>
      </c>
      <c r="V250" s="288">
        <v>199</v>
      </c>
      <c r="W250" s="288">
        <v>199</v>
      </c>
      <c r="X250" s="288">
        <v>199</v>
      </c>
      <c r="Y250" s="5"/>
      <c r="Z250" s="224">
        <f t="shared" si="17"/>
        <v>0</v>
      </c>
      <c r="AA250" s="265">
        <f t="shared" si="18"/>
        <v>0</v>
      </c>
      <c r="AB250" s="198" t="s">
        <v>862</v>
      </c>
      <c r="AC250" s="199"/>
      <c r="AD250" s="200"/>
      <c r="AE250" s="200"/>
      <c r="AF250" s="169" t="str">
        <f t="shared" si="19"/>
        <v/>
      </c>
    </row>
    <row r="251" spans="2:32" s="165" customFormat="1" ht="18" customHeight="1">
      <c r="B251" s="247"/>
      <c r="C251" s="166" t="s">
        <v>101</v>
      </c>
      <c r="D251" s="215"/>
      <c r="E251" s="215"/>
      <c r="F251" s="215"/>
      <c r="G251" s="215"/>
      <c r="H251" s="215"/>
      <c r="I251" s="279"/>
      <c r="J251" s="295" t="s">
        <v>794</v>
      </c>
      <c r="K251" s="274"/>
      <c r="L251" s="272"/>
      <c r="M251" s="272"/>
      <c r="N251" s="273"/>
      <c r="O251" s="273"/>
      <c r="P251" s="273"/>
      <c r="Q251" s="272"/>
      <c r="R251" s="272"/>
      <c r="S251" s="191"/>
      <c r="T251" s="192"/>
      <c r="U251" s="193"/>
      <c r="V251" s="193"/>
      <c r="W251" s="193"/>
      <c r="X251" s="193"/>
      <c r="Y251" s="4"/>
      <c r="Z251" s="193"/>
      <c r="AA251" s="193"/>
      <c r="AB251" s="193"/>
      <c r="AC251" s="194"/>
      <c r="AD251" s="194"/>
      <c r="AE251" s="195"/>
      <c r="AF251" s="163"/>
    </row>
    <row r="252" spans="2:32" s="170" customFormat="1">
      <c r="B252" s="248"/>
      <c r="C252" s="196" t="s">
        <v>820</v>
      </c>
      <c r="D252" s="262"/>
      <c r="E252" s="294"/>
      <c r="F252" s="294"/>
      <c r="G252" s="262"/>
      <c r="H252" s="262"/>
      <c r="I252" s="196" t="s">
        <v>10</v>
      </c>
      <c r="J252" s="297" t="s">
        <v>794</v>
      </c>
      <c r="K252" s="297" t="s">
        <v>795</v>
      </c>
      <c r="L252" s="297" t="s">
        <v>796</v>
      </c>
      <c r="M252" s="297" t="s">
        <v>797</v>
      </c>
      <c r="N252" s="298" t="s">
        <v>178</v>
      </c>
      <c r="O252" s="299"/>
      <c r="P252" s="299"/>
      <c r="Q252" s="299"/>
      <c r="R252" s="301"/>
      <c r="S252" s="197" t="s">
        <v>102</v>
      </c>
      <c r="T252" s="220">
        <v>24</v>
      </c>
      <c r="U252" s="223">
        <v>165</v>
      </c>
      <c r="V252" s="288">
        <v>141</v>
      </c>
      <c r="W252" s="288">
        <v>141</v>
      </c>
      <c r="X252" s="288">
        <v>141</v>
      </c>
      <c r="Y252" s="5"/>
      <c r="Z252" s="224">
        <f t="shared" ref="Z252:Z273" si="20">U252*Y252</f>
        <v>0</v>
      </c>
      <c r="AA252" s="265">
        <f t="shared" ref="AA252:AA273" si="21">IF(V252&lt;&gt;"",IF(AND($Z$22&gt;=200000,Y252&gt;=20),Y252*X252,IF(AND($Z$22&gt;=200000,Y252&lt;20),Y252*W252,IF(AND($Z$22&lt;200000,Y252&gt;=20),Y252*V252,Y252*U252))),IF($Z$22&gt;=200000,Y252*W252,Y252*U252))</f>
        <v>0</v>
      </c>
      <c r="AB252" s="198" t="s">
        <v>862</v>
      </c>
      <c r="AC252" s="199"/>
      <c r="AD252" s="200"/>
      <c r="AE252" s="200"/>
      <c r="AF252" s="169" t="str">
        <f t="shared" ref="AF252:AF273" si="22">IF(Y252/T252=0,"",IF(MOD(Y252,T252)&gt;0,"ОШИБКА!!! неверная кратность на сорт",""))</f>
        <v/>
      </c>
    </row>
    <row r="253" spans="2:32" s="170" customFormat="1">
      <c r="B253" s="248"/>
      <c r="C253" s="196" t="s">
        <v>821</v>
      </c>
      <c r="D253" s="262"/>
      <c r="E253" s="294">
        <v>2</v>
      </c>
      <c r="F253" s="294">
        <v>0</v>
      </c>
      <c r="G253" s="262"/>
      <c r="H253" s="262"/>
      <c r="I253" s="196" t="s">
        <v>10</v>
      </c>
      <c r="J253" s="196" t="s">
        <v>794</v>
      </c>
      <c r="K253" s="196" t="s">
        <v>795</v>
      </c>
      <c r="L253" s="196" t="s">
        <v>796</v>
      </c>
      <c r="M253" s="196" t="s">
        <v>798</v>
      </c>
      <c r="N253" s="293" t="s">
        <v>178</v>
      </c>
      <c r="O253" s="218"/>
      <c r="P253" s="218"/>
      <c r="Q253" s="218"/>
      <c r="R253" s="250"/>
      <c r="S253" s="197" t="s">
        <v>102</v>
      </c>
      <c r="T253" s="220">
        <v>24</v>
      </c>
      <c r="U253" s="223">
        <v>165</v>
      </c>
      <c r="V253" s="288">
        <v>141</v>
      </c>
      <c r="W253" s="288">
        <v>141</v>
      </c>
      <c r="X253" s="288">
        <v>141</v>
      </c>
      <c r="Y253" s="5"/>
      <c r="Z253" s="224">
        <f t="shared" si="20"/>
        <v>0</v>
      </c>
      <c r="AA253" s="265">
        <f t="shared" si="21"/>
        <v>0</v>
      </c>
      <c r="AB253" s="198" t="s">
        <v>862</v>
      </c>
      <c r="AC253" s="199"/>
      <c r="AD253" s="200"/>
      <c r="AE253" s="200"/>
      <c r="AF253" s="169" t="str">
        <f t="shared" si="22"/>
        <v/>
      </c>
    </row>
    <row r="254" spans="2:32" s="170" customFormat="1">
      <c r="B254" s="248"/>
      <c r="C254" s="196" t="s">
        <v>822</v>
      </c>
      <c r="D254" s="262"/>
      <c r="E254" s="294">
        <v>2</v>
      </c>
      <c r="F254" s="294">
        <v>0</v>
      </c>
      <c r="G254" s="262"/>
      <c r="H254" s="262"/>
      <c r="I254" s="196" t="s">
        <v>10</v>
      </c>
      <c r="J254" s="196" t="s">
        <v>794</v>
      </c>
      <c r="K254" s="196" t="s">
        <v>795</v>
      </c>
      <c r="L254" s="196" t="s">
        <v>796</v>
      </c>
      <c r="M254" s="196" t="s">
        <v>799</v>
      </c>
      <c r="N254" s="293" t="s">
        <v>178</v>
      </c>
      <c r="O254" s="218"/>
      <c r="P254" s="218"/>
      <c r="Q254" s="218"/>
      <c r="R254" s="219"/>
      <c r="S254" s="197" t="s">
        <v>102</v>
      </c>
      <c r="T254" s="220">
        <v>24</v>
      </c>
      <c r="U254" s="223">
        <v>165</v>
      </c>
      <c r="V254" s="288">
        <v>141</v>
      </c>
      <c r="W254" s="288">
        <v>141</v>
      </c>
      <c r="X254" s="288">
        <v>141</v>
      </c>
      <c r="Y254" s="5"/>
      <c r="Z254" s="224">
        <f t="shared" si="20"/>
        <v>0</v>
      </c>
      <c r="AA254" s="265">
        <f t="shared" si="21"/>
        <v>0</v>
      </c>
      <c r="AB254" s="198" t="s">
        <v>862</v>
      </c>
      <c r="AC254" s="199"/>
      <c r="AD254" s="200"/>
      <c r="AE254" s="200"/>
      <c r="AF254" s="169" t="str">
        <f t="shared" si="22"/>
        <v/>
      </c>
    </row>
    <row r="255" spans="2:32" s="170" customFormat="1">
      <c r="B255" s="248"/>
      <c r="C255" s="196" t="s">
        <v>823</v>
      </c>
      <c r="D255" s="262"/>
      <c r="E255" s="294"/>
      <c r="F255" s="294"/>
      <c r="G255" s="262"/>
      <c r="H255" s="262"/>
      <c r="I255" s="196" t="s">
        <v>10</v>
      </c>
      <c r="J255" s="297" t="s">
        <v>794</v>
      </c>
      <c r="K255" s="297" t="s">
        <v>800</v>
      </c>
      <c r="L255" s="297" t="s">
        <v>36</v>
      </c>
      <c r="M255" s="297" t="s">
        <v>801</v>
      </c>
      <c r="N255" s="298" t="s">
        <v>178</v>
      </c>
      <c r="O255" s="299"/>
      <c r="P255" s="299"/>
      <c r="Q255" s="299"/>
      <c r="R255" s="301"/>
      <c r="S255" s="197" t="s">
        <v>102</v>
      </c>
      <c r="T255" s="220">
        <v>24</v>
      </c>
      <c r="U255" s="223">
        <v>165</v>
      </c>
      <c r="V255" s="288">
        <v>141</v>
      </c>
      <c r="W255" s="288">
        <v>141</v>
      </c>
      <c r="X255" s="288">
        <v>141</v>
      </c>
      <c r="Y255" s="5"/>
      <c r="Z255" s="224">
        <f t="shared" si="20"/>
        <v>0</v>
      </c>
      <c r="AA255" s="265">
        <f t="shared" si="21"/>
        <v>0</v>
      </c>
      <c r="AB255" s="198" t="s">
        <v>862</v>
      </c>
      <c r="AC255" s="199"/>
      <c r="AD255" s="200"/>
      <c r="AE255" s="200"/>
      <c r="AF255" s="169" t="str">
        <f t="shared" si="22"/>
        <v/>
      </c>
    </row>
    <row r="256" spans="2:32" s="170" customFormat="1">
      <c r="B256" s="248"/>
      <c r="C256" s="196" t="s">
        <v>824</v>
      </c>
      <c r="D256" s="262"/>
      <c r="E256" s="294"/>
      <c r="F256" s="294"/>
      <c r="G256" s="262"/>
      <c r="H256" s="262"/>
      <c r="I256" s="196" t="s">
        <v>10</v>
      </c>
      <c r="J256" s="297" t="s">
        <v>794</v>
      </c>
      <c r="K256" s="297" t="s">
        <v>800</v>
      </c>
      <c r="L256" s="297" t="s">
        <v>36</v>
      </c>
      <c r="M256" s="297" t="s">
        <v>802</v>
      </c>
      <c r="N256" s="298" t="s">
        <v>178</v>
      </c>
      <c r="O256" s="299"/>
      <c r="P256" s="299"/>
      <c r="Q256" s="299"/>
      <c r="R256" s="300"/>
      <c r="S256" s="197" t="s">
        <v>102</v>
      </c>
      <c r="T256" s="220">
        <v>24</v>
      </c>
      <c r="U256" s="223">
        <v>165</v>
      </c>
      <c r="V256" s="288">
        <v>141</v>
      </c>
      <c r="W256" s="288">
        <v>141</v>
      </c>
      <c r="X256" s="288">
        <v>141</v>
      </c>
      <c r="Y256" s="5"/>
      <c r="Z256" s="224">
        <f t="shared" si="20"/>
        <v>0</v>
      </c>
      <c r="AA256" s="265">
        <f t="shared" si="21"/>
        <v>0</v>
      </c>
      <c r="AB256" s="198" t="s">
        <v>862</v>
      </c>
      <c r="AC256" s="199"/>
      <c r="AD256" s="200"/>
      <c r="AE256" s="200"/>
      <c r="AF256" s="169" t="str">
        <f t="shared" si="22"/>
        <v/>
      </c>
    </row>
    <row r="257" spans="2:32" s="170" customFormat="1">
      <c r="B257" s="248"/>
      <c r="C257" s="196" t="s">
        <v>825</v>
      </c>
      <c r="D257" s="262"/>
      <c r="E257" s="294"/>
      <c r="F257" s="294"/>
      <c r="G257" s="262"/>
      <c r="H257" s="262"/>
      <c r="I257" s="196" t="s">
        <v>10</v>
      </c>
      <c r="J257" s="297" t="s">
        <v>794</v>
      </c>
      <c r="K257" s="297" t="s">
        <v>803</v>
      </c>
      <c r="L257" s="297" t="s">
        <v>804</v>
      </c>
      <c r="M257" s="297" t="s">
        <v>805</v>
      </c>
      <c r="N257" s="298" t="s">
        <v>178</v>
      </c>
      <c r="O257" s="299"/>
      <c r="P257" s="299"/>
      <c r="Q257" s="299"/>
      <c r="R257" s="301"/>
      <c r="S257" s="197" t="s">
        <v>102</v>
      </c>
      <c r="T257" s="220">
        <v>24</v>
      </c>
      <c r="U257" s="223">
        <v>165</v>
      </c>
      <c r="V257" s="288">
        <v>141</v>
      </c>
      <c r="W257" s="288">
        <v>141</v>
      </c>
      <c r="X257" s="288">
        <v>141</v>
      </c>
      <c r="Y257" s="5"/>
      <c r="Z257" s="224">
        <f t="shared" si="20"/>
        <v>0</v>
      </c>
      <c r="AA257" s="265">
        <f t="shared" si="21"/>
        <v>0</v>
      </c>
      <c r="AB257" s="198" t="s">
        <v>862</v>
      </c>
      <c r="AC257" s="199"/>
      <c r="AD257" s="200"/>
      <c r="AE257" s="200"/>
      <c r="AF257" s="169" t="str">
        <f t="shared" si="22"/>
        <v/>
      </c>
    </row>
    <row r="258" spans="2:32" s="170" customFormat="1">
      <c r="B258" s="248"/>
      <c r="C258" s="196" t="s">
        <v>826</v>
      </c>
      <c r="D258" s="262"/>
      <c r="E258" s="294">
        <v>43</v>
      </c>
      <c r="F258" s="294">
        <v>0</v>
      </c>
      <c r="G258" s="262"/>
      <c r="H258" s="262"/>
      <c r="I258" s="196" t="s">
        <v>10</v>
      </c>
      <c r="J258" s="196" t="s">
        <v>794</v>
      </c>
      <c r="K258" s="196" t="s">
        <v>806</v>
      </c>
      <c r="L258" s="196" t="s">
        <v>37</v>
      </c>
      <c r="M258" s="196" t="s">
        <v>807</v>
      </c>
      <c r="N258" s="293" t="s">
        <v>178</v>
      </c>
      <c r="O258" s="218"/>
      <c r="P258" s="218"/>
      <c r="Q258" s="218"/>
      <c r="R258" s="219"/>
      <c r="S258" s="197" t="s">
        <v>102</v>
      </c>
      <c r="T258" s="220">
        <v>24</v>
      </c>
      <c r="U258" s="223">
        <v>165</v>
      </c>
      <c r="V258" s="288">
        <v>141</v>
      </c>
      <c r="W258" s="288">
        <v>141</v>
      </c>
      <c r="X258" s="288">
        <v>141</v>
      </c>
      <c r="Y258" s="5"/>
      <c r="Z258" s="224">
        <f t="shared" si="20"/>
        <v>0</v>
      </c>
      <c r="AA258" s="265">
        <f t="shared" si="21"/>
        <v>0</v>
      </c>
      <c r="AB258" s="198" t="s">
        <v>862</v>
      </c>
      <c r="AC258" s="199"/>
      <c r="AD258" s="200"/>
      <c r="AE258" s="200"/>
      <c r="AF258" s="169" t="str">
        <f t="shared" si="22"/>
        <v/>
      </c>
    </row>
    <row r="259" spans="2:32" s="170" customFormat="1">
      <c r="B259" s="248"/>
      <c r="C259" s="196" t="s">
        <v>827</v>
      </c>
      <c r="D259" s="262"/>
      <c r="E259" s="294">
        <v>9</v>
      </c>
      <c r="F259" s="294">
        <v>0</v>
      </c>
      <c r="G259" s="262"/>
      <c r="H259" s="262"/>
      <c r="I259" s="196" t="s">
        <v>10</v>
      </c>
      <c r="J259" s="196" t="s">
        <v>794</v>
      </c>
      <c r="K259" s="196" t="s">
        <v>806</v>
      </c>
      <c r="L259" s="196" t="s">
        <v>37</v>
      </c>
      <c r="M259" s="196" t="s">
        <v>808</v>
      </c>
      <c r="N259" s="293" t="s">
        <v>178</v>
      </c>
      <c r="O259" s="218"/>
      <c r="P259" s="218"/>
      <c r="Q259" s="218"/>
      <c r="R259" s="219"/>
      <c r="S259" s="197" t="s">
        <v>102</v>
      </c>
      <c r="T259" s="220">
        <v>24</v>
      </c>
      <c r="U259" s="223">
        <v>165</v>
      </c>
      <c r="V259" s="288">
        <v>141</v>
      </c>
      <c r="W259" s="288">
        <v>141</v>
      </c>
      <c r="X259" s="288">
        <v>141</v>
      </c>
      <c r="Y259" s="5"/>
      <c r="Z259" s="224">
        <f t="shared" si="20"/>
        <v>0</v>
      </c>
      <c r="AA259" s="265">
        <f t="shared" si="21"/>
        <v>0</v>
      </c>
      <c r="AB259" s="198" t="s">
        <v>862</v>
      </c>
      <c r="AC259" s="199"/>
      <c r="AD259" s="200"/>
      <c r="AE259" s="200"/>
      <c r="AF259" s="169" t="str">
        <f t="shared" si="22"/>
        <v/>
      </c>
    </row>
    <row r="260" spans="2:32" s="170" customFormat="1">
      <c r="B260" s="248"/>
      <c r="C260" s="196" t="s">
        <v>828</v>
      </c>
      <c r="D260" s="262"/>
      <c r="E260" s="294">
        <v>18</v>
      </c>
      <c r="F260" s="294">
        <v>0</v>
      </c>
      <c r="G260" s="262"/>
      <c r="H260" s="262"/>
      <c r="I260" s="196" t="s">
        <v>10</v>
      </c>
      <c r="J260" s="196" t="s">
        <v>794</v>
      </c>
      <c r="K260" s="196" t="s">
        <v>806</v>
      </c>
      <c r="L260" s="196" t="s">
        <v>37</v>
      </c>
      <c r="M260" s="196" t="s">
        <v>809</v>
      </c>
      <c r="N260" s="293" t="s">
        <v>178</v>
      </c>
      <c r="O260" s="218"/>
      <c r="P260" s="218"/>
      <c r="Q260" s="218"/>
      <c r="R260" s="219"/>
      <c r="S260" s="197" t="s">
        <v>102</v>
      </c>
      <c r="T260" s="220">
        <v>24</v>
      </c>
      <c r="U260" s="223">
        <v>165</v>
      </c>
      <c r="V260" s="288">
        <v>141</v>
      </c>
      <c r="W260" s="288">
        <v>141</v>
      </c>
      <c r="X260" s="288">
        <v>141</v>
      </c>
      <c r="Y260" s="5"/>
      <c r="Z260" s="224">
        <f t="shared" si="20"/>
        <v>0</v>
      </c>
      <c r="AA260" s="265">
        <f t="shared" si="21"/>
        <v>0</v>
      </c>
      <c r="AB260" s="198" t="s">
        <v>862</v>
      </c>
      <c r="AC260" s="199"/>
      <c r="AD260" s="200"/>
      <c r="AE260" s="200"/>
      <c r="AF260" s="169" t="str">
        <f t="shared" si="22"/>
        <v/>
      </c>
    </row>
    <row r="261" spans="2:32" s="170" customFormat="1">
      <c r="B261" s="248"/>
      <c r="C261" s="196" t="s">
        <v>829</v>
      </c>
      <c r="D261" s="262"/>
      <c r="E261" s="294">
        <v>18</v>
      </c>
      <c r="F261" s="294">
        <v>8</v>
      </c>
      <c r="G261" s="262"/>
      <c r="H261" s="262"/>
      <c r="I261" s="196" t="s">
        <v>10</v>
      </c>
      <c r="J261" s="196" t="s">
        <v>794</v>
      </c>
      <c r="K261" s="196" t="s">
        <v>806</v>
      </c>
      <c r="L261" s="196" t="s">
        <v>37</v>
      </c>
      <c r="M261" s="196" t="s">
        <v>810</v>
      </c>
      <c r="N261" s="293" t="s">
        <v>178</v>
      </c>
      <c r="O261" s="218"/>
      <c r="P261" s="218"/>
      <c r="Q261" s="218"/>
      <c r="R261" s="219"/>
      <c r="S261" s="197" t="s">
        <v>102</v>
      </c>
      <c r="T261" s="220">
        <v>24</v>
      </c>
      <c r="U261" s="223">
        <v>165</v>
      </c>
      <c r="V261" s="288">
        <v>141</v>
      </c>
      <c r="W261" s="288">
        <v>141</v>
      </c>
      <c r="X261" s="288">
        <v>141</v>
      </c>
      <c r="Y261" s="5"/>
      <c r="Z261" s="224">
        <f t="shared" si="20"/>
        <v>0</v>
      </c>
      <c r="AA261" s="265">
        <f t="shared" si="21"/>
        <v>0</v>
      </c>
      <c r="AB261" s="198" t="s">
        <v>862</v>
      </c>
      <c r="AC261" s="199"/>
      <c r="AD261" s="200"/>
      <c r="AE261" s="200"/>
      <c r="AF261" s="169" t="str">
        <f t="shared" si="22"/>
        <v/>
      </c>
    </row>
    <row r="262" spans="2:32" s="170" customFormat="1">
      <c r="B262" s="248"/>
      <c r="C262" s="196" t="s">
        <v>830</v>
      </c>
      <c r="D262" s="262">
        <v>0</v>
      </c>
      <c r="E262" s="294"/>
      <c r="F262" s="294"/>
      <c r="G262" s="262">
        <v>0</v>
      </c>
      <c r="H262" s="262">
        <v>2</v>
      </c>
      <c r="I262" s="196" t="s">
        <v>10</v>
      </c>
      <c r="J262" s="196" t="s">
        <v>794</v>
      </c>
      <c r="K262" s="196" t="s">
        <v>811</v>
      </c>
      <c r="L262" s="196" t="s">
        <v>38</v>
      </c>
      <c r="M262" s="196" t="s">
        <v>812</v>
      </c>
      <c r="N262" s="293" t="s">
        <v>178</v>
      </c>
      <c r="O262" s="218"/>
      <c r="P262" s="218"/>
      <c r="Q262" s="218"/>
      <c r="R262" s="219"/>
      <c r="S262" s="197" t="s">
        <v>102</v>
      </c>
      <c r="T262" s="220">
        <v>24</v>
      </c>
      <c r="U262" s="223">
        <v>165</v>
      </c>
      <c r="V262" s="288">
        <v>141</v>
      </c>
      <c r="W262" s="288">
        <v>141</v>
      </c>
      <c r="X262" s="288">
        <v>141</v>
      </c>
      <c r="Y262" s="5"/>
      <c r="Z262" s="224">
        <f t="shared" si="20"/>
        <v>0</v>
      </c>
      <c r="AA262" s="265">
        <f t="shared" si="21"/>
        <v>0</v>
      </c>
      <c r="AB262" s="198" t="s">
        <v>862</v>
      </c>
      <c r="AC262" s="199"/>
      <c r="AD262" s="200"/>
      <c r="AE262" s="200"/>
      <c r="AF262" s="169" t="str">
        <f t="shared" si="22"/>
        <v/>
      </c>
    </row>
    <row r="263" spans="2:32" s="170" customFormat="1">
      <c r="B263" s="248"/>
      <c r="C263" s="196" t="s">
        <v>831</v>
      </c>
      <c r="D263" s="262">
        <v>0</v>
      </c>
      <c r="E263" s="294">
        <v>4</v>
      </c>
      <c r="F263" s="294">
        <v>0</v>
      </c>
      <c r="G263" s="262">
        <v>0</v>
      </c>
      <c r="H263" s="262">
        <v>2</v>
      </c>
      <c r="I263" s="196" t="s">
        <v>10</v>
      </c>
      <c r="J263" s="196" t="s">
        <v>794</v>
      </c>
      <c r="K263" s="196" t="s">
        <v>39</v>
      </c>
      <c r="L263" s="196" t="s">
        <v>38</v>
      </c>
      <c r="M263" s="196" t="s">
        <v>813</v>
      </c>
      <c r="N263" s="293" t="s">
        <v>178</v>
      </c>
      <c r="O263" s="218"/>
      <c r="P263" s="218"/>
      <c r="Q263" s="218"/>
      <c r="R263" s="219"/>
      <c r="S263" s="197" t="s">
        <v>102</v>
      </c>
      <c r="T263" s="220">
        <v>24</v>
      </c>
      <c r="U263" s="223">
        <v>165</v>
      </c>
      <c r="V263" s="288">
        <v>141</v>
      </c>
      <c r="W263" s="288">
        <v>141</v>
      </c>
      <c r="X263" s="288">
        <v>141</v>
      </c>
      <c r="Y263" s="5"/>
      <c r="Z263" s="224">
        <f t="shared" si="20"/>
        <v>0</v>
      </c>
      <c r="AA263" s="265">
        <f t="shared" si="21"/>
        <v>0</v>
      </c>
      <c r="AB263" s="198" t="s">
        <v>862</v>
      </c>
      <c r="AC263" s="199"/>
      <c r="AD263" s="200"/>
      <c r="AE263" s="200"/>
      <c r="AF263" s="169" t="str">
        <f t="shared" si="22"/>
        <v/>
      </c>
    </row>
    <row r="264" spans="2:32" s="170" customFormat="1">
      <c r="B264" s="248"/>
      <c r="C264" s="196" t="s">
        <v>832</v>
      </c>
      <c r="D264" s="262"/>
      <c r="E264" s="294">
        <v>5</v>
      </c>
      <c r="F264" s="294">
        <v>0</v>
      </c>
      <c r="G264" s="262"/>
      <c r="H264" s="262"/>
      <c r="I264" s="196" t="s">
        <v>10</v>
      </c>
      <c r="J264" s="196" t="s">
        <v>794</v>
      </c>
      <c r="K264" s="196" t="s">
        <v>814</v>
      </c>
      <c r="L264" s="196" t="s">
        <v>815</v>
      </c>
      <c r="M264" s="196" t="s">
        <v>816</v>
      </c>
      <c r="N264" s="293" t="s">
        <v>178</v>
      </c>
      <c r="O264" s="218"/>
      <c r="P264" s="218"/>
      <c r="Q264" s="218"/>
      <c r="R264" s="219"/>
      <c r="S264" s="197" t="s">
        <v>102</v>
      </c>
      <c r="T264" s="220">
        <v>24</v>
      </c>
      <c r="U264" s="223">
        <v>165</v>
      </c>
      <c r="V264" s="288">
        <v>141</v>
      </c>
      <c r="W264" s="288">
        <v>141</v>
      </c>
      <c r="X264" s="288">
        <v>141</v>
      </c>
      <c r="Y264" s="5"/>
      <c r="Z264" s="224">
        <f t="shared" si="20"/>
        <v>0</v>
      </c>
      <c r="AA264" s="265">
        <f t="shared" si="21"/>
        <v>0</v>
      </c>
      <c r="AB264" s="198" t="s">
        <v>862</v>
      </c>
      <c r="AC264" s="199"/>
      <c r="AD264" s="200"/>
      <c r="AE264" s="200"/>
      <c r="AF264" s="169" t="str">
        <f t="shared" si="22"/>
        <v/>
      </c>
    </row>
    <row r="265" spans="2:32" s="170" customFormat="1">
      <c r="B265" s="248"/>
      <c r="C265" s="196" t="s">
        <v>833</v>
      </c>
      <c r="D265" s="262"/>
      <c r="E265" s="294">
        <v>9</v>
      </c>
      <c r="F265" s="294">
        <v>0</v>
      </c>
      <c r="G265" s="262"/>
      <c r="H265" s="262"/>
      <c r="I265" s="196" t="s">
        <v>10</v>
      </c>
      <c r="J265" s="196" t="s">
        <v>794</v>
      </c>
      <c r="K265" s="196" t="s">
        <v>814</v>
      </c>
      <c r="L265" s="196" t="s">
        <v>815</v>
      </c>
      <c r="M265" s="196" t="s">
        <v>817</v>
      </c>
      <c r="N265" s="293" t="s">
        <v>178</v>
      </c>
      <c r="O265" s="218"/>
      <c r="P265" s="218"/>
      <c r="Q265" s="218"/>
      <c r="R265" s="219"/>
      <c r="S265" s="197" t="s">
        <v>102</v>
      </c>
      <c r="T265" s="220">
        <v>24</v>
      </c>
      <c r="U265" s="223">
        <v>165</v>
      </c>
      <c r="V265" s="288">
        <v>141</v>
      </c>
      <c r="W265" s="288">
        <v>141</v>
      </c>
      <c r="X265" s="288">
        <v>141</v>
      </c>
      <c r="Y265" s="5"/>
      <c r="Z265" s="224">
        <f t="shared" si="20"/>
        <v>0</v>
      </c>
      <c r="AA265" s="265">
        <f t="shared" si="21"/>
        <v>0</v>
      </c>
      <c r="AB265" s="198" t="s">
        <v>862</v>
      </c>
      <c r="AC265" s="199"/>
      <c r="AD265" s="200"/>
      <c r="AE265" s="200"/>
      <c r="AF265" s="169" t="str">
        <f t="shared" si="22"/>
        <v/>
      </c>
    </row>
    <row r="266" spans="2:32" s="170" customFormat="1">
      <c r="B266" s="248"/>
      <c r="C266" s="196" t="s">
        <v>834</v>
      </c>
      <c r="D266" s="262"/>
      <c r="E266" s="294">
        <v>205</v>
      </c>
      <c r="F266" s="294">
        <v>205</v>
      </c>
      <c r="G266" s="262"/>
      <c r="H266" s="262"/>
      <c r="I266" s="196" t="s">
        <v>10</v>
      </c>
      <c r="J266" s="196" t="s">
        <v>794</v>
      </c>
      <c r="K266" s="196" t="s">
        <v>82</v>
      </c>
      <c r="L266" s="196" t="s">
        <v>83</v>
      </c>
      <c r="M266" s="196" t="s">
        <v>377</v>
      </c>
      <c r="N266" s="293" t="s">
        <v>178</v>
      </c>
      <c r="O266" s="218"/>
      <c r="P266" s="218"/>
      <c r="Q266" s="218"/>
      <c r="R266" s="219"/>
      <c r="S266" s="197" t="s">
        <v>102</v>
      </c>
      <c r="T266" s="220">
        <v>24</v>
      </c>
      <c r="U266" s="223">
        <v>78</v>
      </c>
      <c r="V266" s="288">
        <v>67</v>
      </c>
      <c r="W266" s="288">
        <v>67</v>
      </c>
      <c r="X266" s="288">
        <v>67</v>
      </c>
      <c r="Y266" s="5"/>
      <c r="Z266" s="224">
        <f t="shared" si="20"/>
        <v>0</v>
      </c>
      <c r="AA266" s="265">
        <f t="shared" si="21"/>
        <v>0</v>
      </c>
      <c r="AB266" s="198" t="s">
        <v>862</v>
      </c>
      <c r="AC266" s="199"/>
      <c r="AD266" s="200"/>
      <c r="AE266" s="200"/>
      <c r="AF266" s="169" t="str">
        <f t="shared" si="22"/>
        <v/>
      </c>
    </row>
    <row r="267" spans="2:32" s="170" customFormat="1">
      <c r="B267" s="248"/>
      <c r="C267" s="196" t="s">
        <v>835</v>
      </c>
      <c r="D267" s="262"/>
      <c r="E267" s="294">
        <v>71</v>
      </c>
      <c r="F267" s="294">
        <v>71</v>
      </c>
      <c r="G267" s="262"/>
      <c r="H267" s="262"/>
      <c r="I267" s="196" t="s">
        <v>10</v>
      </c>
      <c r="J267" s="196" t="s">
        <v>794</v>
      </c>
      <c r="K267" s="196" t="s">
        <v>82</v>
      </c>
      <c r="L267" s="196" t="s">
        <v>83</v>
      </c>
      <c r="M267" s="196" t="s">
        <v>249</v>
      </c>
      <c r="N267" s="293" t="s">
        <v>178</v>
      </c>
      <c r="O267" s="218"/>
      <c r="P267" s="218"/>
      <c r="Q267" s="218"/>
      <c r="R267" s="219"/>
      <c r="S267" s="197" t="s">
        <v>102</v>
      </c>
      <c r="T267" s="220">
        <v>24</v>
      </c>
      <c r="U267" s="223">
        <v>78</v>
      </c>
      <c r="V267" s="288">
        <v>67</v>
      </c>
      <c r="W267" s="288">
        <v>67</v>
      </c>
      <c r="X267" s="288">
        <v>67</v>
      </c>
      <c r="Y267" s="5"/>
      <c r="Z267" s="224">
        <f t="shared" si="20"/>
        <v>0</v>
      </c>
      <c r="AA267" s="265">
        <f t="shared" si="21"/>
        <v>0</v>
      </c>
      <c r="AB267" s="198" t="s">
        <v>862</v>
      </c>
      <c r="AC267" s="199"/>
      <c r="AD267" s="200"/>
      <c r="AE267" s="200"/>
      <c r="AF267" s="169" t="str">
        <f t="shared" si="22"/>
        <v/>
      </c>
    </row>
    <row r="268" spans="2:32" s="170" customFormat="1">
      <c r="B268" s="248"/>
      <c r="C268" s="196" t="s">
        <v>836</v>
      </c>
      <c r="D268" s="262"/>
      <c r="E268" s="294">
        <v>197</v>
      </c>
      <c r="F268" s="294">
        <v>197</v>
      </c>
      <c r="G268" s="262"/>
      <c r="H268" s="262"/>
      <c r="I268" s="196" t="s">
        <v>10</v>
      </c>
      <c r="J268" s="196" t="s">
        <v>794</v>
      </c>
      <c r="K268" s="196" t="s">
        <v>82</v>
      </c>
      <c r="L268" s="196" t="s">
        <v>83</v>
      </c>
      <c r="M268" s="196" t="s">
        <v>250</v>
      </c>
      <c r="N268" s="293" t="s">
        <v>178</v>
      </c>
      <c r="O268" s="218"/>
      <c r="P268" s="218"/>
      <c r="Q268" s="218"/>
      <c r="R268" s="219"/>
      <c r="S268" s="197" t="s">
        <v>102</v>
      </c>
      <c r="T268" s="220">
        <v>24</v>
      </c>
      <c r="U268" s="223">
        <v>78</v>
      </c>
      <c r="V268" s="288">
        <v>67</v>
      </c>
      <c r="W268" s="288">
        <v>67</v>
      </c>
      <c r="X268" s="288">
        <v>67</v>
      </c>
      <c r="Y268" s="5"/>
      <c r="Z268" s="224">
        <f t="shared" si="20"/>
        <v>0</v>
      </c>
      <c r="AA268" s="265">
        <f t="shared" si="21"/>
        <v>0</v>
      </c>
      <c r="AB268" s="198" t="s">
        <v>862</v>
      </c>
      <c r="AC268" s="199"/>
      <c r="AD268" s="200"/>
      <c r="AE268" s="200"/>
      <c r="AF268" s="169" t="str">
        <f t="shared" si="22"/>
        <v/>
      </c>
    </row>
    <row r="269" spans="2:32" s="170" customFormat="1">
      <c r="B269" s="248"/>
      <c r="C269" s="196" t="s">
        <v>837</v>
      </c>
      <c r="D269" s="262"/>
      <c r="E269" s="294">
        <v>468</v>
      </c>
      <c r="F269" s="294">
        <v>468</v>
      </c>
      <c r="G269" s="262"/>
      <c r="H269" s="262"/>
      <c r="I269" s="196" t="s">
        <v>10</v>
      </c>
      <c r="J269" s="196" t="s">
        <v>794</v>
      </c>
      <c r="K269" s="196" t="s">
        <v>82</v>
      </c>
      <c r="L269" s="196" t="s">
        <v>83</v>
      </c>
      <c r="M269" s="196" t="s">
        <v>378</v>
      </c>
      <c r="N269" s="293" t="s">
        <v>178</v>
      </c>
      <c r="O269" s="218"/>
      <c r="P269" s="218"/>
      <c r="Q269" s="218"/>
      <c r="R269" s="250"/>
      <c r="S269" s="197" t="s">
        <v>102</v>
      </c>
      <c r="T269" s="220">
        <v>24</v>
      </c>
      <c r="U269" s="223">
        <v>78</v>
      </c>
      <c r="V269" s="288">
        <v>67</v>
      </c>
      <c r="W269" s="288">
        <v>67</v>
      </c>
      <c r="X269" s="288">
        <v>67</v>
      </c>
      <c r="Y269" s="5"/>
      <c r="Z269" s="224">
        <f t="shared" si="20"/>
        <v>0</v>
      </c>
      <c r="AA269" s="265">
        <f t="shared" si="21"/>
        <v>0</v>
      </c>
      <c r="AB269" s="198" t="s">
        <v>862</v>
      </c>
      <c r="AC269" s="199"/>
      <c r="AD269" s="200"/>
      <c r="AE269" s="200"/>
      <c r="AF269" s="169" t="str">
        <f t="shared" si="22"/>
        <v/>
      </c>
    </row>
    <row r="270" spans="2:32" s="170" customFormat="1">
      <c r="B270" s="248"/>
      <c r="C270" s="196" t="s">
        <v>838</v>
      </c>
      <c r="D270" s="262"/>
      <c r="E270" s="294">
        <v>352</v>
      </c>
      <c r="F270" s="294">
        <v>352</v>
      </c>
      <c r="G270" s="262"/>
      <c r="H270" s="262"/>
      <c r="I270" s="196" t="s">
        <v>10</v>
      </c>
      <c r="J270" s="196" t="s">
        <v>794</v>
      </c>
      <c r="K270" s="196" t="s">
        <v>82</v>
      </c>
      <c r="L270" s="196" t="s">
        <v>83</v>
      </c>
      <c r="M270" s="196" t="s">
        <v>251</v>
      </c>
      <c r="N270" s="293" t="s">
        <v>178</v>
      </c>
      <c r="O270" s="218"/>
      <c r="P270" s="218"/>
      <c r="Q270" s="218"/>
      <c r="R270" s="219"/>
      <c r="S270" s="197" t="s">
        <v>102</v>
      </c>
      <c r="T270" s="220">
        <v>24</v>
      </c>
      <c r="U270" s="223">
        <v>78</v>
      </c>
      <c r="V270" s="288">
        <v>67</v>
      </c>
      <c r="W270" s="288">
        <v>67</v>
      </c>
      <c r="X270" s="288">
        <v>67</v>
      </c>
      <c r="Y270" s="5"/>
      <c r="Z270" s="224">
        <f t="shared" si="20"/>
        <v>0</v>
      </c>
      <c r="AA270" s="265">
        <f t="shared" si="21"/>
        <v>0</v>
      </c>
      <c r="AB270" s="198" t="s">
        <v>862</v>
      </c>
      <c r="AC270" s="199"/>
      <c r="AD270" s="200"/>
      <c r="AE270" s="200"/>
      <c r="AF270" s="169" t="str">
        <f t="shared" si="22"/>
        <v/>
      </c>
    </row>
    <row r="271" spans="2:32" s="170" customFormat="1">
      <c r="B271" s="248"/>
      <c r="C271" s="196" t="s">
        <v>839</v>
      </c>
      <c r="D271" s="262"/>
      <c r="E271" s="294">
        <v>148</v>
      </c>
      <c r="F271" s="294">
        <v>148</v>
      </c>
      <c r="G271" s="262"/>
      <c r="H271" s="262"/>
      <c r="I271" s="196" t="s">
        <v>10</v>
      </c>
      <c r="J271" s="196" t="s">
        <v>794</v>
      </c>
      <c r="K271" s="196" t="s">
        <v>82</v>
      </c>
      <c r="L271" s="196" t="s">
        <v>83</v>
      </c>
      <c r="M271" s="196" t="s">
        <v>818</v>
      </c>
      <c r="N271" s="293" t="s">
        <v>178</v>
      </c>
      <c r="O271" s="218"/>
      <c r="P271" s="218"/>
      <c r="Q271" s="218"/>
      <c r="R271" s="219"/>
      <c r="S271" s="197" t="s">
        <v>102</v>
      </c>
      <c r="T271" s="220">
        <v>24</v>
      </c>
      <c r="U271" s="223">
        <v>78</v>
      </c>
      <c r="V271" s="288">
        <v>67</v>
      </c>
      <c r="W271" s="288">
        <v>67</v>
      </c>
      <c r="X271" s="288">
        <v>67</v>
      </c>
      <c r="Y271" s="5"/>
      <c r="Z271" s="224">
        <f t="shared" si="20"/>
        <v>0</v>
      </c>
      <c r="AA271" s="265">
        <f t="shared" si="21"/>
        <v>0</v>
      </c>
      <c r="AB271" s="198" t="s">
        <v>862</v>
      </c>
      <c r="AC271" s="199"/>
      <c r="AD271" s="200"/>
      <c r="AE271" s="200"/>
      <c r="AF271" s="169" t="str">
        <f t="shared" si="22"/>
        <v/>
      </c>
    </row>
    <row r="272" spans="2:32" s="170" customFormat="1">
      <c r="B272" s="248"/>
      <c r="C272" s="196" t="s">
        <v>840</v>
      </c>
      <c r="D272" s="262">
        <v>108</v>
      </c>
      <c r="E272" s="294">
        <v>576</v>
      </c>
      <c r="F272" s="294">
        <v>576</v>
      </c>
      <c r="G272" s="262">
        <v>0</v>
      </c>
      <c r="H272" s="262">
        <v>0</v>
      </c>
      <c r="I272" s="196" t="s">
        <v>10</v>
      </c>
      <c r="J272" s="196" t="s">
        <v>794</v>
      </c>
      <c r="K272" s="196" t="s">
        <v>82</v>
      </c>
      <c r="L272" s="196" t="s">
        <v>83</v>
      </c>
      <c r="M272" s="196" t="s">
        <v>355</v>
      </c>
      <c r="N272" s="293" t="s">
        <v>178</v>
      </c>
      <c r="O272" s="218"/>
      <c r="P272" s="218"/>
      <c r="Q272" s="218"/>
      <c r="R272" s="219"/>
      <c r="S272" s="197" t="s">
        <v>102</v>
      </c>
      <c r="T272" s="220">
        <v>24</v>
      </c>
      <c r="U272" s="223">
        <v>78</v>
      </c>
      <c r="V272" s="288">
        <v>67</v>
      </c>
      <c r="W272" s="288">
        <v>67</v>
      </c>
      <c r="X272" s="288">
        <v>67</v>
      </c>
      <c r="Y272" s="5"/>
      <c r="Z272" s="224">
        <f t="shared" si="20"/>
        <v>0</v>
      </c>
      <c r="AA272" s="265">
        <f t="shared" si="21"/>
        <v>0</v>
      </c>
      <c r="AB272" s="198" t="s">
        <v>862</v>
      </c>
      <c r="AC272" s="199"/>
      <c r="AD272" s="200"/>
      <c r="AE272" s="200"/>
      <c r="AF272" s="169" t="str">
        <f t="shared" si="22"/>
        <v/>
      </c>
    </row>
    <row r="273" spans="2:32" s="170" customFormat="1">
      <c r="B273" s="248"/>
      <c r="C273" s="196" t="s">
        <v>841</v>
      </c>
      <c r="D273" s="262"/>
      <c r="E273" s="294">
        <v>489</v>
      </c>
      <c r="F273" s="294">
        <v>489</v>
      </c>
      <c r="G273" s="262"/>
      <c r="H273" s="262"/>
      <c r="I273" s="196" t="s">
        <v>10</v>
      </c>
      <c r="J273" s="196" t="s">
        <v>794</v>
      </c>
      <c r="K273" s="196" t="s">
        <v>82</v>
      </c>
      <c r="L273" s="196" t="s">
        <v>83</v>
      </c>
      <c r="M273" s="196" t="s">
        <v>379</v>
      </c>
      <c r="N273" s="293" t="s">
        <v>178</v>
      </c>
      <c r="O273" s="218"/>
      <c r="P273" s="218"/>
      <c r="Q273" s="218"/>
      <c r="R273" s="219"/>
      <c r="S273" s="197" t="s">
        <v>102</v>
      </c>
      <c r="T273" s="220">
        <v>24</v>
      </c>
      <c r="U273" s="223">
        <v>78</v>
      </c>
      <c r="V273" s="288">
        <v>67</v>
      </c>
      <c r="W273" s="288">
        <v>67</v>
      </c>
      <c r="X273" s="288">
        <v>67</v>
      </c>
      <c r="Y273" s="5"/>
      <c r="Z273" s="224">
        <f t="shared" si="20"/>
        <v>0</v>
      </c>
      <c r="AA273" s="265">
        <f t="shared" si="21"/>
        <v>0</v>
      </c>
      <c r="AB273" s="198" t="s">
        <v>862</v>
      </c>
      <c r="AC273" s="199"/>
      <c r="AD273" s="200"/>
      <c r="AE273" s="200"/>
      <c r="AF273" s="169" t="str">
        <f t="shared" si="22"/>
        <v/>
      </c>
    </row>
    <row r="274" spans="2:32" s="165" customFormat="1" ht="18" customHeight="1">
      <c r="B274" s="247"/>
      <c r="C274" s="166" t="s">
        <v>101</v>
      </c>
      <c r="D274" s="215"/>
      <c r="E274" s="215"/>
      <c r="F274" s="215"/>
      <c r="G274" s="215"/>
      <c r="H274" s="215"/>
      <c r="I274" s="279"/>
      <c r="J274" s="295" t="s">
        <v>819</v>
      </c>
      <c r="K274" s="274"/>
      <c r="L274" s="272"/>
      <c r="M274" s="272"/>
      <c r="N274" s="273"/>
      <c r="O274" s="273"/>
      <c r="P274" s="273"/>
      <c r="Q274" s="272"/>
      <c r="R274" s="272"/>
      <c r="S274" s="191"/>
      <c r="T274" s="192"/>
      <c r="U274" s="193"/>
      <c r="V274" s="193"/>
      <c r="W274" s="193"/>
      <c r="X274" s="193"/>
      <c r="Y274" s="4"/>
      <c r="Z274" s="193"/>
      <c r="AA274" s="193"/>
      <c r="AB274" s="193"/>
      <c r="AC274" s="194"/>
      <c r="AD274" s="194"/>
      <c r="AE274" s="195"/>
      <c r="AF274" s="163"/>
    </row>
    <row r="275" spans="2:32" s="170" customFormat="1">
      <c r="B275" s="248"/>
      <c r="C275" s="196" t="s">
        <v>847</v>
      </c>
      <c r="D275" s="262"/>
      <c r="E275" s="294">
        <v>4</v>
      </c>
      <c r="F275" s="294">
        <v>0</v>
      </c>
      <c r="G275" s="262"/>
      <c r="H275" s="262"/>
      <c r="I275" s="196" t="s">
        <v>10</v>
      </c>
      <c r="J275" s="196" t="s">
        <v>819</v>
      </c>
      <c r="K275" s="196" t="s">
        <v>4</v>
      </c>
      <c r="L275" s="196" t="s">
        <v>5</v>
      </c>
      <c r="M275" s="196" t="s">
        <v>29</v>
      </c>
      <c r="N275" s="293" t="s">
        <v>178</v>
      </c>
      <c r="O275" s="218"/>
      <c r="P275" s="218"/>
      <c r="Q275" s="218"/>
      <c r="R275" s="219"/>
      <c r="S275" s="197" t="s">
        <v>102</v>
      </c>
      <c r="T275" s="220">
        <v>24</v>
      </c>
      <c r="U275" s="223">
        <v>198</v>
      </c>
      <c r="V275" s="288">
        <v>170</v>
      </c>
      <c r="W275" s="288">
        <v>170</v>
      </c>
      <c r="X275" s="288">
        <v>170</v>
      </c>
      <c r="Y275" s="5"/>
      <c r="Z275" s="224">
        <f t="shared" ref="Z275:Z287" si="23">U275*Y275</f>
        <v>0</v>
      </c>
      <c r="AA275" s="265">
        <f t="shared" ref="AA275:AA287" si="24">IF(V275&lt;&gt;"",IF(AND($Z$22&gt;=200000,Y275&gt;=20),Y275*X275,IF(AND($Z$22&gt;=200000,Y275&lt;20),Y275*W275,IF(AND($Z$22&lt;200000,Y275&gt;=20),Y275*V275,Y275*U275))),IF($Z$22&gt;=200000,Y275*W275,Y275*U275))</f>
        <v>0</v>
      </c>
      <c r="AB275" s="198" t="s">
        <v>862</v>
      </c>
      <c r="AC275" s="199"/>
      <c r="AD275" s="200"/>
      <c r="AE275" s="200"/>
      <c r="AF275" s="169" t="str">
        <f t="shared" ref="AF275:AF287" si="25">IF(Y275/T275=0,"",IF(MOD(Y275,T275)&gt;0,"ОШИБКА!!! неверная кратность на сорт",""))</f>
        <v/>
      </c>
    </row>
    <row r="276" spans="2:32" s="170" customFormat="1">
      <c r="B276" s="248"/>
      <c r="C276" s="196" t="s">
        <v>848</v>
      </c>
      <c r="D276" s="262"/>
      <c r="E276" s="294">
        <v>1310</v>
      </c>
      <c r="F276" s="294">
        <v>1270</v>
      </c>
      <c r="G276" s="262"/>
      <c r="H276" s="262"/>
      <c r="I276" s="196" t="s">
        <v>10</v>
      </c>
      <c r="J276" s="196" t="s">
        <v>819</v>
      </c>
      <c r="K276" s="196" t="s">
        <v>31</v>
      </c>
      <c r="L276" s="196" t="s">
        <v>6</v>
      </c>
      <c r="M276" s="196" t="s">
        <v>7</v>
      </c>
      <c r="N276" s="293" t="s">
        <v>178</v>
      </c>
      <c r="O276" s="218"/>
      <c r="P276" s="218"/>
      <c r="Q276" s="218"/>
      <c r="R276" s="219"/>
      <c r="S276" s="197" t="s">
        <v>102</v>
      </c>
      <c r="T276" s="220">
        <v>24</v>
      </c>
      <c r="U276" s="223">
        <v>198</v>
      </c>
      <c r="V276" s="288">
        <v>170</v>
      </c>
      <c r="W276" s="288">
        <v>170</v>
      </c>
      <c r="X276" s="288">
        <v>170</v>
      </c>
      <c r="Y276" s="5"/>
      <c r="Z276" s="224">
        <f t="shared" si="23"/>
        <v>0</v>
      </c>
      <c r="AA276" s="265">
        <f t="shared" si="24"/>
        <v>0</v>
      </c>
      <c r="AB276" s="198" t="s">
        <v>862</v>
      </c>
      <c r="AC276" s="199"/>
      <c r="AD276" s="200"/>
      <c r="AE276" s="200"/>
      <c r="AF276" s="169" t="str">
        <f t="shared" si="25"/>
        <v/>
      </c>
    </row>
    <row r="277" spans="2:32" s="170" customFormat="1">
      <c r="B277" s="248"/>
      <c r="C277" s="196" t="s">
        <v>849</v>
      </c>
      <c r="D277" s="262"/>
      <c r="E277" s="294">
        <v>557</v>
      </c>
      <c r="F277" s="294">
        <v>537</v>
      </c>
      <c r="G277" s="262"/>
      <c r="H277" s="262"/>
      <c r="I277" s="196" t="s">
        <v>10</v>
      </c>
      <c r="J277" s="196" t="s">
        <v>819</v>
      </c>
      <c r="K277" s="196" t="s">
        <v>31</v>
      </c>
      <c r="L277" s="196" t="s">
        <v>6</v>
      </c>
      <c r="M277" s="196" t="s">
        <v>6</v>
      </c>
      <c r="N277" s="293" t="s">
        <v>178</v>
      </c>
      <c r="O277" s="218"/>
      <c r="P277" s="218"/>
      <c r="Q277" s="218"/>
      <c r="R277" s="219"/>
      <c r="S277" s="197" t="s">
        <v>102</v>
      </c>
      <c r="T277" s="220">
        <v>24</v>
      </c>
      <c r="U277" s="223">
        <v>198</v>
      </c>
      <c r="V277" s="288">
        <v>170</v>
      </c>
      <c r="W277" s="288">
        <v>170</v>
      </c>
      <c r="X277" s="288">
        <v>170</v>
      </c>
      <c r="Y277" s="5"/>
      <c r="Z277" s="224">
        <f t="shared" si="23"/>
        <v>0</v>
      </c>
      <c r="AA277" s="265">
        <f t="shared" si="24"/>
        <v>0</v>
      </c>
      <c r="AB277" s="198" t="s">
        <v>862</v>
      </c>
      <c r="AC277" s="199"/>
      <c r="AD277" s="200"/>
      <c r="AE277" s="200"/>
      <c r="AF277" s="169" t="str">
        <f t="shared" si="25"/>
        <v/>
      </c>
    </row>
    <row r="278" spans="2:32" s="170" customFormat="1">
      <c r="B278" s="248"/>
      <c r="C278" s="196" t="s">
        <v>850</v>
      </c>
      <c r="D278" s="262"/>
      <c r="E278" s="294">
        <v>1</v>
      </c>
      <c r="F278" s="294">
        <v>0</v>
      </c>
      <c r="G278" s="262"/>
      <c r="H278" s="262"/>
      <c r="I278" s="196" t="s">
        <v>10</v>
      </c>
      <c r="J278" s="196" t="s">
        <v>819</v>
      </c>
      <c r="K278" s="196" t="s">
        <v>33</v>
      </c>
      <c r="L278" s="196" t="s">
        <v>32</v>
      </c>
      <c r="M278" s="196" t="s">
        <v>32</v>
      </c>
      <c r="N278" s="293" t="s">
        <v>178</v>
      </c>
      <c r="O278" s="218"/>
      <c r="P278" s="218"/>
      <c r="Q278" s="218"/>
      <c r="R278" s="219"/>
      <c r="S278" s="197" t="s">
        <v>102</v>
      </c>
      <c r="T278" s="220">
        <v>24</v>
      </c>
      <c r="U278" s="223">
        <v>198</v>
      </c>
      <c r="V278" s="288">
        <v>170</v>
      </c>
      <c r="W278" s="288">
        <v>170</v>
      </c>
      <c r="X278" s="288">
        <v>170</v>
      </c>
      <c r="Y278" s="5"/>
      <c r="Z278" s="224">
        <f t="shared" si="23"/>
        <v>0</v>
      </c>
      <c r="AA278" s="265">
        <f t="shared" si="24"/>
        <v>0</v>
      </c>
      <c r="AB278" s="198" t="s">
        <v>862</v>
      </c>
      <c r="AC278" s="199"/>
      <c r="AD278" s="200"/>
      <c r="AE278" s="200"/>
      <c r="AF278" s="169" t="str">
        <f t="shared" si="25"/>
        <v/>
      </c>
    </row>
    <row r="279" spans="2:32" s="170" customFormat="1">
      <c r="B279" s="248"/>
      <c r="C279" s="196" t="s">
        <v>851</v>
      </c>
      <c r="D279" s="262"/>
      <c r="E279" s="294">
        <v>290</v>
      </c>
      <c r="F279" s="294">
        <v>200</v>
      </c>
      <c r="G279" s="262"/>
      <c r="H279" s="262"/>
      <c r="I279" s="196" t="s">
        <v>10</v>
      </c>
      <c r="J279" s="196" t="s">
        <v>819</v>
      </c>
      <c r="K279" s="196" t="s">
        <v>1</v>
      </c>
      <c r="L279" s="196" t="s">
        <v>2</v>
      </c>
      <c r="M279" s="196" t="s">
        <v>842</v>
      </c>
      <c r="N279" s="293" t="s">
        <v>178</v>
      </c>
      <c r="O279" s="218"/>
      <c r="P279" s="218"/>
      <c r="Q279" s="218"/>
      <c r="R279" s="219"/>
      <c r="S279" s="197" t="s">
        <v>102</v>
      </c>
      <c r="T279" s="220">
        <v>24</v>
      </c>
      <c r="U279" s="223">
        <v>198</v>
      </c>
      <c r="V279" s="288">
        <v>170</v>
      </c>
      <c r="W279" s="288">
        <v>170</v>
      </c>
      <c r="X279" s="288">
        <v>170</v>
      </c>
      <c r="Y279" s="5"/>
      <c r="Z279" s="224">
        <f t="shared" si="23"/>
        <v>0</v>
      </c>
      <c r="AA279" s="265">
        <f t="shared" si="24"/>
        <v>0</v>
      </c>
      <c r="AB279" s="198" t="s">
        <v>862</v>
      </c>
      <c r="AC279" s="199"/>
      <c r="AD279" s="200"/>
      <c r="AE279" s="200"/>
      <c r="AF279" s="169" t="str">
        <f t="shared" si="25"/>
        <v/>
      </c>
    </row>
    <row r="280" spans="2:32" s="170" customFormat="1">
      <c r="B280" s="248"/>
      <c r="C280" s="196" t="s">
        <v>852</v>
      </c>
      <c r="D280" s="262">
        <v>132</v>
      </c>
      <c r="E280" s="294">
        <v>9242</v>
      </c>
      <c r="F280" s="294">
        <v>9242</v>
      </c>
      <c r="G280" s="262">
        <v>240</v>
      </c>
      <c r="H280" s="262">
        <v>0</v>
      </c>
      <c r="I280" s="196" t="s">
        <v>10</v>
      </c>
      <c r="J280" s="196" t="s">
        <v>819</v>
      </c>
      <c r="K280" s="196" t="s">
        <v>1</v>
      </c>
      <c r="L280" s="196" t="s">
        <v>2</v>
      </c>
      <c r="M280" s="196" t="s">
        <v>35</v>
      </c>
      <c r="N280" s="293" t="s">
        <v>178</v>
      </c>
      <c r="O280" s="218"/>
      <c r="P280" s="218"/>
      <c r="Q280" s="218"/>
      <c r="R280" s="219"/>
      <c r="S280" s="197" t="s">
        <v>102</v>
      </c>
      <c r="T280" s="220">
        <v>24</v>
      </c>
      <c r="U280" s="223">
        <v>182</v>
      </c>
      <c r="V280" s="288">
        <v>156</v>
      </c>
      <c r="W280" s="288">
        <v>156</v>
      </c>
      <c r="X280" s="288">
        <v>156</v>
      </c>
      <c r="Y280" s="5"/>
      <c r="Z280" s="224">
        <f t="shared" si="23"/>
        <v>0</v>
      </c>
      <c r="AA280" s="265">
        <f t="shared" si="24"/>
        <v>0</v>
      </c>
      <c r="AB280" s="198" t="s">
        <v>862</v>
      </c>
      <c r="AC280" s="199"/>
      <c r="AD280" s="200"/>
      <c r="AE280" s="200"/>
      <c r="AF280" s="169" t="str">
        <f t="shared" si="25"/>
        <v/>
      </c>
    </row>
    <row r="281" spans="2:32" s="170" customFormat="1">
      <c r="B281" s="248"/>
      <c r="C281" s="196" t="s">
        <v>853</v>
      </c>
      <c r="D281" s="262"/>
      <c r="E281" s="294">
        <v>193</v>
      </c>
      <c r="F281" s="294">
        <v>178</v>
      </c>
      <c r="G281" s="262"/>
      <c r="H281" s="262"/>
      <c r="I281" s="196" t="s">
        <v>10</v>
      </c>
      <c r="J281" s="196" t="s">
        <v>819</v>
      </c>
      <c r="K281" s="196" t="s">
        <v>1</v>
      </c>
      <c r="L281" s="196" t="s">
        <v>2</v>
      </c>
      <c r="M281" s="196" t="s">
        <v>843</v>
      </c>
      <c r="N281" s="293" t="s">
        <v>178</v>
      </c>
      <c r="O281" s="218"/>
      <c r="P281" s="218"/>
      <c r="Q281" s="218"/>
      <c r="R281" s="250"/>
      <c r="S281" s="197" t="s">
        <v>102</v>
      </c>
      <c r="T281" s="220">
        <v>24</v>
      </c>
      <c r="U281" s="223">
        <v>198</v>
      </c>
      <c r="V281" s="288">
        <v>170</v>
      </c>
      <c r="W281" s="288">
        <v>170</v>
      </c>
      <c r="X281" s="288">
        <v>170</v>
      </c>
      <c r="Y281" s="5"/>
      <c r="Z281" s="224">
        <f t="shared" si="23"/>
        <v>0</v>
      </c>
      <c r="AA281" s="265">
        <f t="shared" si="24"/>
        <v>0</v>
      </c>
      <c r="AB281" s="198" t="s">
        <v>862</v>
      </c>
      <c r="AC281" s="199"/>
      <c r="AD281" s="200"/>
      <c r="AE281" s="200"/>
      <c r="AF281" s="169" t="str">
        <f t="shared" si="25"/>
        <v/>
      </c>
    </row>
    <row r="282" spans="2:32" s="170" customFormat="1">
      <c r="B282" s="248"/>
      <c r="C282" s="196" t="s">
        <v>854</v>
      </c>
      <c r="D282" s="262"/>
      <c r="E282" s="294">
        <v>28</v>
      </c>
      <c r="F282" s="294">
        <v>20</v>
      </c>
      <c r="G282" s="262"/>
      <c r="H282" s="262"/>
      <c r="I282" s="196" t="s">
        <v>10</v>
      </c>
      <c r="J282" s="196" t="s">
        <v>819</v>
      </c>
      <c r="K282" s="196" t="s">
        <v>1</v>
      </c>
      <c r="L282" s="196" t="s">
        <v>2</v>
      </c>
      <c r="M282" s="196" t="s">
        <v>8</v>
      </c>
      <c r="N282" s="293" t="s">
        <v>178</v>
      </c>
      <c r="O282" s="218"/>
      <c r="P282" s="218"/>
      <c r="Q282" s="218"/>
      <c r="R282" s="219"/>
      <c r="S282" s="197" t="s">
        <v>102</v>
      </c>
      <c r="T282" s="220">
        <v>24</v>
      </c>
      <c r="U282" s="223">
        <v>198</v>
      </c>
      <c r="V282" s="288">
        <v>170</v>
      </c>
      <c r="W282" s="288">
        <v>170</v>
      </c>
      <c r="X282" s="288">
        <v>170</v>
      </c>
      <c r="Y282" s="5"/>
      <c r="Z282" s="224">
        <f t="shared" si="23"/>
        <v>0</v>
      </c>
      <c r="AA282" s="265">
        <f t="shared" si="24"/>
        <v>0</v>
      </c>
      <c r="AB282" s="198" t="s">
        <v>862</v>
      </c>
      <c r="AC282" s="199"/>
      <c r="AD282" s="200"/>
      <c r="AE282" s="200"/>
      <c r="AF282" s="169" t="str">
        <f t="shared" si="25"/>
        <v/>
      </c>
    </row>
    <row r="283" spans="2:32" s="170" customFormat="1">
      <c r="B283" s="248"/>
      <c r="C283" s="196" t="s">
        <v>855</v>
      </c>
      <c r="D283" s="262"/>
      <c r="E283" s="294">
        <v>186</v>
      </c>
      <c r="F283" s="294">
        <v>100</v>
      </c>
      <c r="G283" s="262"/>
      <c r="H283" s="262"/>
      <c r="I283" s="196" t="s">
        <v>10</v>
      </c>
      <c r="J283" s="196" t="s">
        <v>819</v>
      </c>
      <c r="K283" s="196" t="s">
        <v>1</v>
      </c>
      <c r="L283" s="196" t="s">
        <v>2</v>
      </c>
      <c r="M283" s="196" t="s">
        <v>844</v>
      </c>
      <c r="N283" s="293" t="s">
        <v>178</v>
      </c>
      <c r="O283" s="218"/>
      <c r="P283" s="218"/>
      <c r="Q283" s="218"/>
      <c r="R283" s="219"/>
      <c r="S283" s="197" t="s">
        <v>102</v>
      </c>
      <c r="T283" s="220">
        <v>24</v>
      </c>
      <c r="U283" s="223">
        <v>198</v>
      </c>
      <c r="V283" s="288">
        <v>170</v>
      </c>
      <c r="W283" s="288">
        <v>170</v>
      </c>
      <c r="X283" s="288">
        <v>170</v>
      </c>
      <c r="Y283" s="5"/>
      <c r="Z283" s="224">
        <f t="shared" si="23"/>
        <v>0</v>
      </c>
      <c r="AA283" s="265">
        <f t="shared" si="24"/>
        <v>0</v>
      </c>
      <c r="AB283" s="198" t="s">
        <v>862</v>
      </c>
      <c r="AC283" s="199"/>
      <c r="AD283" s="200"/>
      <c r="AE283" s="200"/>
      <c r="AF283" s="169" t="str">
        <f t="shared" si="25"/>
        <v/>
      </c>
    </row>
    <row r="284" spans="2:32" s="170" customFormat="1">
      <c r="B284" s="248"/>
      <c r="C284" s="196" t="s">
        <v>856</v>
      </c>
      <c r="D284" s="262"/>
      <c r="E284" s="294">
        <v>253</v>
      </c>
      <c r="F284" s="294">
        <v>253</v>
      </c>
      <c r="G284" s="262"/>
      <c r="H284" s="262"/>
      <c r="I284" s="196" t="s">
        <v>10</v>
      </c>
      <c r="J284" s="196" t="s">
        <v>819</v>
      </c>
      <c r="K284" s="196" t="s">
        <v>1</v>
      </c>
      <c r="L284" s="196" t="s">
        <v>2</v>
      </c>
      <c r="M284" s="196" t="s">
        <v>185</v>
      </c>
      <c r="N284" s="293" t="s">
        <v>178</v>
      </c>
      <c r="O284" s="218"/>
      <c r="P284" s="218"/>
      <c r="Q284" s="218"/>
      <c r="R284" s="219"/>
      <c r="S284" s="197" t="s">
        <v>102</v>
      </c>
      <c r="T284" s="220">
        <v>24</v>
      </c>
      <c r="U284" s="223">
        <v>198</v>
      </c>
      <c r="V284" s="288">
        <v>170</v>
      </c>
      <c r="W284" s="288">
        <v>170</v>
      </c>
      <c r="X284" s="288">
        <v>170</v>
      </c>
      <c r="Y284" s="5"/>
      <c r="Z284" s="224">
        <f t="shared" si="23"/>
        <v>0</v>
      </c>
      <c r="AA284" s="265">
        <f t="shared" si="24"/>
        <v>0</v>
      </c>
      <c r="AB284" s="198" t="s">
        <v>862</v>
      </c>
      <c r="AC284" s="199"/>
      <c r="AD284" s="200"/>
      <c r="AE284" s="200"/>
      <c r="AF284" s="169" t="str">
        <f t="shared" si="25"/>
        <v/>
      </c>
    </row>
    <row r="285" spans="2:32" s="170" customFormat="1">
      <c r="B285" s="248"/>
      <c r="C285" s="196" t="s">
        <v>857</v>
      </c>
      <c r="D285" s="262">
        <v>98</v>
      </c>
      <c r="E285" s="294">
        <v>22576</v>
      </c>
      <c r="F285" s="294">
        <v>21921</v>
      </c>
      <c r="G285" s="262">
        <v>0</v>
      </c>
      <c r="H285" s="262">
        <v>0</v>
      </c>
      <c r="I285" s="196" t="s">
        <v>10</v>
      </c>
      <c r="J285" s="196" t="s">
        <v>819</v>
      </c>
      <c r="K285" s="196" t="s">
        <v>1</v>
      </c>
      <c r="L285" s="196" t="s">
        <v>2</v>
      </c>
      <c r="M285" s="196" t="s">
        <v>845</v>
      </c>
      <c r="N285" s="293" t="s">
        <v>178</v>
      </c>
      <c r="O285" s="218"/>
      <c r="P285" s="218"/>
      <c r="Q285" s="218"/>
      <c r="R285" s="219"/>
      <c r="S285" s="197" t="s">
        <v>102</v>
      </c>
      <c r="T285" s="220">
        <v>24</v>
      </c>
      <c r="U285" s="223">
        <v>182</v>
      </c>
      <c r="V285" s="288">
        <v>156</v>
      </c>
      <c r="W285" s="288">
        <v>156</v>
      </c>
      <c r="X285" s="288">
        <v>156</v>
      </c>
      <c r="Y285" s="5"/>
      <c r="Z285" s="224">
        <f t="shared" si="23"/>
        <v>0</v>
      </c>
      <c r="AA285" s="265">
        <f t="shared" si="24"/>
        <v>0</v>
      </c>
      <c r="AB285" s="198" t="s">
        <v>862</v>
      </c>
      <c r="AC285" s="199"/>
      <c r="AD285" s="200"/>
      <c r="AE285" s="200"/>
      <c r="AF285" s="169" t="str">
        <f t="shared" si="25"/>
        <v/>
      </c>
    </row>
    <row r="286" spans="2:32" s="170" customFormat="1">
      <c r="B286" s="248"/>
      <c r="C286" s="196" t="s">
        <v>858</v>
      </c>
      <c r="D286" s="262"/>
      <c r="E286" s="294">
        <v>318</v>
      </c>
      <c r="F286" s="294">
        <v>209</v>
      </c>
      <c r="G286" s="262"/>
      <c r="H286" s="262"/>
      <c r="I286" s="196" t="s">
        <v>10</v>
      </c>
      <c r="J286" s="196" t="s">
        <v>819</v>
      </c>
      <c r="K286" s="196" t="s">
        <v>1</v>
      </c>
      <c r="L286" s="196" t="s">
        <v>2</v>
      </c>
      <c r="M286" s="196" t="s">
        <v>846</v>
      </c>
      <c r="N286" s="293" t="s">
        <v>178</v>
      </c>
      <c r="O286" s="218"/>
      <c r="P286" s="218"/>
      <c r="Q286" s="218"/>
      <c r="R286" s="219"/>
      <c r="S286" s="197" t="s">
        <v>102</v>
      </c>
      <c r="T286" s="220">
        <v>24</v>
      </c>
      <c r="U286" s="223">
        <v>198</v>
      </c>
      <c r="V286" s="288">
        <v>170</v>
      </c>
      <c r="W286" s="288">
        <v>170</v>
      </c>
      <c r="X286" s="288">
        <v>170</v>
      </c>
      <c r="Y286" s="5"/>
      <c r="Z286" s="224">
        <f t="shared" si="23"/>
        <v>0</v>
      </c>
      <c r="AA286" s="265">
        <f t="shared" si="24"/>
        <v>0</v>
      </c>
      <c r="AB286" s="198" t="s">
        <v>862</v>
      </c>
      <c r="AC286" s="199"/>
      <c r="AD286" s="200"/>
      <c r="AE286" s="200"/>
      <c r="AF286" s="169" t="str">
        <f t="shared" si="25"/>
        <v/>
      </c>
    </row>
    <row r="287" spans="2:32" s="170" customFormat="1">
      <c r="B287" s="248"/>
      <c r="C287" s="196" t="s">
        <v>859</v>
      </c>
      <c r="D287" s="262"/>
      <c r="E287" s="294">
        <v>695</v>
      </c>
      <c r="F287" s="294">
        <v>559</v>
      </c>
      <c r="G287" s="262"/>
      <c r="H287" s="262"/>
      <c r="I287" s="196" t="s">
        <v>10</v>
      </c>
      <c r="J287" s="196" t="s">
        <v>819</v>
      </c>
      <c r="K287" s="196" t="s">
        <v>1</v>
      </c>
      <c r="L287" s="196" t="s">
        <v>2</v>
      </c>
      <c r="M287" s="196" t="s">
        <v>186</v>
      </c>
      <c r="N287" s="293" t="s">
        <v>178</v>
      </c>
      <c r="O287" s="218"/>
      <c r="P287" s="218"/>
      <c r="Q287" s="218"/>
      <c r="R287" s="219"/>
      <c r="S287" s="197" t="s">
        <v>102</v>
      </c>
      <c r="T287" s="220">
        <v>24</v>
      </c>
      <c r="U287" s="223">
        <v>198</v>
      </c>
      <c r="V287" s="288">
        <v>170</v>
      </c>
      <c r="W287" s="288">
        <v>170</v>
      </c>
      <c r="X287" s="288">
        <v>170</v>
      </c>
      <c r="Y287" s="5"/>
      <c r="Z287" s="224">
        <f t="shared" si="23"/>
        <v>0</v>
      </c>
      <c r="AA287" s="265">
        <f t="shared" si="24"/>
        <v>0</v>
      </c>
      <c r="AB287" s="198" t="s">
        <v>862</v>
      </c>
      <c r="AC287" s="199"/>
      <c r="AD287" s="200"/>
      <c r="AE287" s="200"/>
      <c r="AF287" s="169" t="str">
        <f t="shared" si="25"/>
        <v/>
      </c>
    </row>
    <row r="288" spans="2:32" ht="18">
      <c r="B288" s="248"/>
      <c r="C288" s="166" t="s">
        <v>101</v>
      </c>
      <c r="D288" s="216"/>
      <c r="E288" s="216"/>
      <c r="F288" s="216"/>
      <c r="G288" s="216"/>
      <c r="H288" s="216"/>
      <c r="I288" s="280"/>
      <c r="J288" s="189" t="s">
        <v>409</v>
      </c>
      <c r="K288" s="190"/>
      <c r="L288" s="189"/>
      <c r="M288" s="189"/>
      <c r="N288" s="201"/>
      <c r="O288" s="202"/>
      <c r="P288" s="202"/>
      <c r="Q288" s="201"/>
      <c r="R288" s="189"/>
      <c r="S288" s="191"/>
      <c r="T288" s="167"/>
      <c r="U288" s="193"/>
      <c r="V288" s="167"/>
      <c r="W288" s="167"/>
      <c r="X288" s="167"/>
      <c r="Y288" s="4"/>
      <c r="Z288" s="193"/>
      <c r="AA288" s="193"/>
      <c r="AB288" s="194"/>
      <c r="AC288" s="194"/>
      <c r="AD288" s="194"/>
      <c r="AE288" s="195"/>
    </row>
    <row r="289" spans="2:32">
      <c r="B289" s="249"/>
      <c r="C289" s="168" t="s">
        <v>413</v>
      </c>
      <c r="D289" s="262"/>
      <c r="E289" s="262"/>
      <c r="F289" s="262"/>
      <c r="G289" s="262"/>
      <c r="H289" s="262"/>
      <c r="I289" s="196" t="s">
        <v>10</v>
      </c>
      <c r="J289" s="196" t="s">
        <v>410</v>
      </c>
      <c r="K289" s="196" t="s">
        <v>412</v>
      </c>
      <c r="L289" s="196"/>
      <c r="M289" s="196"/>
      <c r="N289" s="217" t="s">
        <v>411</v>
      </c>
      <c r="O289" s="218"/>
      <c r="P289" s="218"/>
      <c r="Q289" s="218"/>
      <c r="R289" s="219"/>
      <c r="S289" s="197" t="s">
        <v>102</v>
      </c>
      <c r="T289" s="220">
        <v>1</v>
      </c>
      <c r="U289" s="223">
        <v>20</v>
      </c>
      <c r="V289" s="223">
        <v>20</v>
      </c>
      <c r="W289" s="223">
        <v>18</v>
      </c>
      <c r="X289" s="223">
        <v>17</v>
      </c>
      <c r="Y289" s="5"/>
      <c r="Z289" s="224">
        <f t="shared" ref="Z289:Z291" si="26">U289*Y289</f>
        <v>0</v>
      </c>
      <c r="AA289" s="265">
        <f t="shared" ref="AA289:AA291" si="27">IF(V289&lt;&gt;"",IF(AND($Z$22&gt;=200000,Y289&gt;=20),Y289*X289,IF(AND($Z$22&gt;=200000,Y289&lt;20),Y289*W289,IF(AND($Z$22&lt;200000,Y289&gt;=20),Y289*V289,Y289*U289))),IF($Z$22&gt;=200000,Y289*W289,Y289*U289))</f>
        <v>0</v>
      </c>
      <c r="AB289" s="198"/>
      <c r="AC289" s="199"/>
      <c r="AD289" s="200"/>
      <c r="AE289" s="200"/>
      <c r="AF289" s="169" t="str">
        <f>IF(Y289/T289=0,"",IF(MOD(Y289,T289)&gt;0,"ОШИБКА!!! неверная кратность на сорт",""))</f>
        <v/>
      </c>
    </row>
    <row r="290" spans="2:32">
      <c r="B290" s="249"/>
      <c r="C290" s="168" t="s">
        <v>414</v>
      </c>
      <c r="D290" s="262"/>
      <c r="E290" s="262"/>
      <c r="F290" s="262"/>
      <c r="G290" s="262"/>
      <c r="H290" s="262"/>
      <c r="I290" s="196" t="s">
        <v>10</v>
      </c>
      <c r="J290" s="196" t="s">
        <v>410</v>
      </c>
      <c r="K290" s="196" t="s">
        <v>412</v>
      </c>
      <c r="L290" s="196"/>
      <c r="M290" s="196"/>
      <c r="N290" s="217" t="s">
        <v>415</v>
      </c>
      <c r="O290" s="218"/>
      <c r="P290" s="218"/>
      <c r="Q290" s="218"/>
      <c r="R290" s="219"/>
      <c r="S290" s="197" t="s">
        <v>102</v>
      </c>
      <c r="T290" s="220">
        <v>1</v>
      </c>
      <c r="U290" s="223">
        <v>35</v>
      </c>
      <c r="V290" s="223">
        <v>34</v>
      </c>
      <c r="W290" s="223">
        <v>32</v>
      </c>
      <c r="X290" s="223">
        <v>30</v>
      </c>
      <c r="Y290" s="5"/>
      <c r="Z290" s="224">
        <f t="shared" si="26"/>
        <v>0</v>
      </c>
      <c r="AA290" s="265">
        <f t="shared" si="27"/>
        <v>0</v>
      </c>
      <c r="AB290" s="198"/>
      <c r="AC290" s="199"/>
      <c r="AD290" s="200"/>
      <c r="AE290" s="200"/>
      <c r="AF290" s="169" t="str">
        <f>IF(Y290/T290=0,"",IF(MOD(Y290,T290)&gt;0,"ОШИБКА!!! неверная кратность на сорт",""))</f>
        <v/>
      </c>
    </row>
    <row r="291" spans="2:32">
      <c r="B291" s="249"/>
      <c r="C291" s="168" t="s">
        <v>417</v>
      </c>
      <c r="D291" s="262"/>
      <c r="E291" s="262"/>
      <c r="F291" s="262"/>
      <c r="G291" s="262"/>
      <c r="H291" s="262"/>
      <c r="I291" s="196" t="s">
        <v>10</v>
      </c>
      <c r="J291" s="196" t="s">
        <v>410</v>
      </c>
      <c r="K291" s="196" t="s">
        <v>412</v>
      </c>
      <c r="L291" s="196"/>
      <c r="M291" s="196"/>
      <c r="N291" s="217" t="s">
        <v>416</v>
      </c>
      <c r="O291" s="218"/>
      <c r="P291" s="218"/>
      <c r="Q291" s="218"/>
      <c r="R291" s="219"/>
      <c r="S291" s="197" t="s">
        <v>102</v>
      </c>
      <c r="T291" s="220">
        <v>1</v>
      </c>
      <c r="U291" s="223">
        <v>65</v>
      </c>
      <c r="V291" s="223">
        <v>63</v>
      </c>
      <c r="W291" s="223">
        <v>59</v>
      </c>
      <c r="X291" s="223">
        <v>55</v>
      </c>
      <c r="Y291" s="5"/>
      <c r="Z291" s="224">
        <f t="shared" si="26"/>
        <v>0</v>
      </c>
      <c r="AA291" s="265">
        <f t="shared" si="27"/>
        <v>0</v>
      </c>
      <c r="AB291" s="198"/>
      <c r="AC291" s="199"/>
      <c r="AD291" s="200"/>
      <c r="AE291" s="200"/>
      <c r="AF291" s="169" t="str">
        <f>IF(Y291/T291=0,"",IF(MOD(Y291,T291)&gt;0,"ОШИБКА!!! неверная кратность на сорт",""))</f>
        <v/>
      </c>
    </row>
    <row r="292" spans="2:32">
      <c r="E292" s="214"/>
      <c r="F292" s="214"/>
      <c r="G292" s="214"/>
      <c r="H292" s="214"/>
    </row>
    <row r="293" spans="2:32" ht="19.8">
      <c r="M293" s="281" t="s">
        <v>428</v>
      </c>
    </row>
    <row r="295" spans="2:32" ht="15.6">
      <c r="M295" s="282" t="s">
        <v>429</v>
      </c>
    </row>
    <row r="296" spans="2:32" ht="15.6">
      <c r="M296" s="283" t="s">
        <v>430</v>
      </c>
    </row>
    <row r="297" spans="2:32" ht="15.6">
      <c r="M297" s="283" t="s">
        <v>431</v>
      </c>
    </row>
  </sheetData>
  <autoFilter ref="B23:AF291" xr:uid="{893A02BB-BF00-4322-84B3-00D48ABF4771}"/>
  <mergeCells count="6">
    <mergeCell ref="E22:F22"/>
    <mergeCell ref="V1:W4"/>
    <mergeCell ref="U18:V18"/>
    <mergeCell ref="U19:V19"/>
    <mergeCell ref="N19:R19"/>
    <mergeCell ref="M4:T4"/>
  </mergeCells>
  <phoneticPr fontId="43" type="noConversion"/>
  <conditionalFormatting sqref="C25:C105">
    <cfRule type="duplicateValues" dxfId="10" priority="80"/>
  </conditionalFormatting>
  <conditionalFormatting sqref="C107:C141">
    <cfRule type="duplicateValues" dxfId="9" priority="79"/>
  </conditionalFormatting>
  <conditionalFormatting sqref="C143:C228">
    <cfRule type="duplicateValues" dxfId="8" priority="78"/>
  </conditionalFormatting>
  <conditionalFormatting sqref="C230:C250">
    <cfRule type="duplicateValues" dxfId="7" priority="77"/>
  </conditionalFormatting>
  <conditionalFormatting sqref="C252:C273">
    <cfRule type="duplicateValues" dxfId="6" priority="76"/>
  </conditionalFormatting>
  <conditionalFormatting sqref="C275:C287">
    <cfRule type="duplicateValues" dxfId="5" priority="75"/>
  </conditionalFormatting>
  <conditionalFormatting sqref="R21">
    <cfRule type="containsText" dxfId="4" priority="402" operator="containsText" text="нет">
      <formula>NOT(ISERROR(SEARCH("нет",R21)))</formula>
    </cfRule>
    <cfRule type="iconSet" priority="403">
      <iconSet iconSet="3Symbols">
        <cfvo type="percent" val="0"/>
        <cfvo type="percent" val="33"/>
        <cfvo type="percent" val="67"/>
      </iconSet>
    </cfRule>
  </conditionalFormatting>
  <conditionalFormatting sqref="Y25:Y105 Y107:Y141 Y143:Y228 Y230:Y250 Y252:Y273 Y275:Y291">
    <cfRule type="cellIs" dxfId="3" priority="91" operator="between">
      <formula>1</formula>
      <formula>4</formula>
    </cfRule>
  </conditionalFormatting>
  <conditionalFormatting sqref="Y288:Y291">
    <cfRule type="cellIs" dxfId="2" priority="277" operator="between">
      <formula>1</formula>
      <formula>9</formula>
    </cfRule>
  </conditionalFormatting>
  <conditionalFormatting sqref="C1:C1048576">
    <cfRule type="duplicateValues" dxfId="1" priority="437"/>
  </conditionalFormatting>
  <conditionalFormatting sqref="C288:C1048576 C1:C24 C106 C142 C229 C251 C274">
    <cfRule type="duplicateValues" dxfId="0" priority="438"/>
  </conditionalFormatting>
  <dataValidations count="1">
    <dataValidation type="list" allowBlank="1" showInputMessage="1" showErrorMessage="1" sqref="R21" xr:uid="{505A7ED7-1746-4286-B96C-0580B02FC49F}">
      <formula1>"да,нет"</formula1>
    </dataValidation>
  </dataValidations>
  <hyperlinks>
    <hyperlink ref="N19" location="'Условия работы'!A1" display="&gt;&gt;&gt; Условия работы &lt;&lt;&lt;" xr:uid="{1F645AD0-249C-4518-B21C-CA287EE08698}"/>
    <hyperlink ref="U21:V21" location="Калькулятор!A1" display="Перейти в калькулятор" xr:uid="{6A23A1A0-FF34-4359-AB4D-D933A9F011FC}"/>
    <hyperlink ref="M293" r:id="rId1" xr:uid="{A0C3FA98-73C3-496B-927B-FEB1F8732FE6}"/>
  </hyperlinks>
  <pageMargins left="0.7" right="0.7" top="0.75" bottom="0.75" header="0.3" footer="0.3"/>
  <pageSetup paperSize="9" orientation="portrait" r:id="rId2"/>
  <ignoredErrors>
    <ignoredError sqref="T19 AA19" unlocked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Условия работы</vt:lpstr>
      <vt:lpstr>Калькулятор</vt:lpstr>
      <vt:lpstr>Предзаказ_осень2026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Титкова Виктория</dc:creator>
  <cp:lastModifiedBy>Admin</cp:lastModifiedBy>
  <dcterms:created xsi:type="dcterms:W3CDTF">2025-10-30T07:16:33Z</dcterms:created>
  <dcterms:modified xsi:type="dcterms:W3CDTF">2026-08-11T13:06:51Z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1987168270</vt:i4>
  </property>
  <property fmtid="{D5CDD505-2E9C-101B-9397-08002B2CF9AE}" pid="3" name="_NewReviewCycle">
    <vt:lpwstr/>
  </property>
  <property fmtid="{D5CDD505-2E9C-101B-9397-08002B2CF9AE}" pid="4" name="_EmailSubject">
    <vt:lpwstr>Прошу проверить</vt:lpwstr>
  </property>
  <property fmtid="{D5CDD505-2E9C-101B-9397-08002B2CF9AE}" pid="5" name="_AuthorEmail">
    <vt:lpwstr>info@sadovaypalitra.ru</vt:lpwstr>
  </property>
  <property fmtid="{D5CDD505-2E9C-101B-9397-08002B2CF9AE}" pid="6" name="_AuthorEmailDisplayName">
    <vt:lpwstr>info@sadovaypalitra.ru</vt:lpwstr>
  </property>
  <property fmtid="{D5CDD505-2E9C-101B-9397-08002B2CF9AE}" pid="7" name="_ReviewingToolsShownOnce">
    <vt:lpwstr/>
  </property>
</Properties>
</file>